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wd\nwp\Staff\CenwP-PM\CenwP-PM-E\Staff\Langeslay\SCT\April 2019\"/>
    </mc:Choice>
  </mc:AlternateContent>
  <bookViews>
    <workbookView xWindow="0" yWindow="0" windowWidth="28800" windowHeight="12135"/>
  </bookViews>
  <sheets>
    <sheet name="Ranking Sheet " sheetId="8" r:id="rId1"/>
    <sheet name="Ranked Order" sheetId="9" r:id="rId2"/>
  </sheets>
  <definedNames>
    <definedName name="_xlnm._FilterDatabase" localSheetId="1" hidden="1">'Ranked Order'!#REF!</definedName>
    <definedName name="_xlnm._FilterDatabase" localSheetId="0" hidden="1">'Ranking Sheet '!$A$6:$X$44</definedName>
    <definedName name="ADS_S_13_1_ADS_W_13_1" localSheetId="1">#REF!</definedName>
    <definedName name="ADS_S_13_1_ADS_W_13_1" localSheetId="0">#REF!</definedName>
    <definedName name="ADS_S_13_1_ADS_W_13_1">#REF!</definedName>
    <definedName name="ADS_S_15_1" localSheetId="1">#REF!</definedName>
    <definedName name="ADS_S_15_1" localSheetId="0">#REF!</definedName>
    <definedName name="ADS_S_15_1">#REF!</definedName>
    <definedName name="ADS_S_15_1_ADS_S_13_1_ADS_W_13_1" localSheetId="1">#REF!</definedName>
    <definedName name="ADS_S_15_1_ADS_S_13_1_ADS_W_13_1" localSheetId="0">#REF!</definedName>
    <definedName name="ADS_S_15_1_ADS_S_13_1_ADS_W_13_1">#REF!</definedName>
    <definedName name="AVS_P_08_01_AVS_P_08_02" localSheetId="1">#REF!</definedName>
    <definedName name="AVS_P_08_01_AVS_P_08_02" localSheetId="0">#REF!</definedName>
    <definedName name="AVS_P_08_01_AVS_P_08_02">#REF!</definedName>
    <definedName name="AVS_P_15_01" localSheetId="1">#REF!</definedName>
    <definedName name="AVS_P_15_01" localSheetId="0">#REF!</definedName>
    <definedName name="AVS_P_15_01">#REF!</definedName>
    <definedName name="AVS_W_14_1" localSheetId="1">#REF!</definedName>
    <definedName name="AVS_W_14_1" localSheetId="0">#REF!</definedName>
    <definedName name="AVS_W_14_1">#REF!</definedName>
    <definedName name="BPS_P_15_1" localSheetId="1">#REF!</definedName>
    <definedName name="BPS_P_15_1" localSheetId="0">#REF!</definedName>
    <definedName name="BPS_P_15_1">#REF!</definedName>
    <definedName name="EST_P_12_01_EST_P_15_01" localSheetId="1">#REF!</definedName>
    <definedName name="EST_P_12_01_EST_P_15_01" localSheetId="0">#REF!</definedName>
    <definedName name="EST_P_12_01_EST_P_15_01">#REF!</definedName>
    <definedName name="_xlnm.Print_Titles" localSheetId="1">'Ranked Order'!$6:$6</definedName>
    <definedName name="_xlnm.Print_Titles" localSheetId="0">'Ranking Sheet '!$6:$6</definedName>
    <definedName name="SPE_W_15_1" localSheetId="1">#REF!</definedName>
    <definedName name="SPE_W_15_1" localSheetId="0">#REF!</definedName>
    <definedName name="SPE_W_15_1">#REF!</definedName>
    <definedName name="SPE_W_15_2_SPE_W_15_3" localSheetId="1">#REF!</definedName>
    <definedName name="SPE_W_15_2_SPE_W_15_3" localSheetId="0">#REF!</definedName>
    <definedName name="SPE_W_15_2_SPE_W_15_3">#REF!</definedName>
    <definedName name="TSP_W_15_1" localSheetId="1">#REF!</definedName>
    <definedName name="TSP_W_15_1" localSheetId="0">#REF!</definedName>
    <definedName name="TSP_W_15_1">#REF!</definedName>
  </definedNames>
  <calcPr calcId="152511"/>
</workbook>
</file>

<file path=xl/calcChain.xml><?xml version="1.0" encoding="utf-8"?>
<calcChain xmlns="http://schemas.openxmlformats.org/spreadsheetml/2006/main">
  <c r="E8" i="9" l="1"/>
  <c r="E9" i="9" s="1"/>
  <c r="I10" i="8"/>
  <c r="I13" i="8" s="1"/>
  <c r="I14" i="8" s="1"/>
  <c r="I15" i="8" s="1"/>
  <c r="I16" i="8" s="1"/>
  <c r="I17" i="8" s="1"/>
  <c r="I18" i="8" s="1"/>
  <c r="I19" i="8" s="1"/>
  <c r="I20" i="8" s="1"/>
  <c r="I21" i="8" s="1"/>
  <c r="I22" i="8" s="1"/>
  <c r="I23" i="8" s="1"/>
  <c r="I24" i="8" s="1"/>
  <c r="I25" i="8" s="1"/>
  <c r="I26" i="8" s="1"/>
  <c r="I27" i="8" s="1"/>
  <c r="I28" i="8" s="1"/>
  <c r="I29" i="8" s="1"/>
  <c r="I30" i="8" s="1"/>
  <c r="I31" i="8" s="1"/>
  <c r="I32" i="8" s="1"/>
  <c r="I33" i="8" s="1"/>
  <c r="I34" i="8" s="1"/>
  <c r="I35" i="8" s="1"/>
  <c r="I36" i="8" s="1"/>
  <c r="I37" i="8" s="1"/>
  <c r="I38" i="8" s="1"/>
  <c r="I39" i="8" s="1"/>
  <c r="I40" i="8" s="1"/>
  <c r="I41" i="8" s="1"/>
  <c r="I42" i="8" s="1"/>
  <c r="I43" i="8" s="1"/>
  <c r="I44" i="8" s="1"/>
  <c r="I45" i="8" s="1"/>
  <c r="I46" i="8" s="1"/>
  <c r="I47" i="8" s="1"/>
  <c r="I48" i="8" s="1"/>
  <c r="I49" i="8" s="1"/>
  <c r="I50" i="8" s="1"/>
  <c r="I51" i="8" s="1"/>
  <c r="I52" i="8" s="1"/>
  <c r="I53" i="8" s="1"/>
  <c r="F14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3" i="9"/>
  <c r="F35" i="9"/>
  <c r="F36" i="9"/>
  <c r="F37" i="9"/>
  <c r="F38" i="9"/>
  <c r="F39" i="9"/>
  <c r="F40" i="9"/>
  <c r="F41" i="9"/>
  <c r="F42" i="9"/>
  <c r="F43" i="9"/>
  <c r="E6" i="9" l="1"/>
  <c r="D6" i="9"/>
  <c r="V53" i="8" l="1"/>
  <c r="F52" i="9" s="1"/>
  <c r="V52" i="8"/>
  <c r="F51" i="9" s="1"/>
  <c r="V51" i="8"/>
  <c r="F50" i="9" s="1"/>
  <c r="V50" i="8"/>
  <c r="F49" i="9" s="1"/>
  <c r="V49" i="8"/>
  <c r="F48" i="9" s="1"/>
  <c r="V48" i="8"/>
  <c r="F47" i="9" s="1"/>
  <c r="V47" i="8"/>
  <c r="F46" i="9" s="1"/>
  <c r="V46" i="8"/>
  <c r="F45" i="9" s="1"/>
  <c r="V45" i="8"/>
  <c r="F44" i="9" s="1"/>
  <c r="V44" i="8"/>
  <c r="F34" i="9" s="1"/>
  <c r="V39" i="8"/>
  <c r="V38" i="8"/>
  <c r="V37" i="8"/>
  <c r="F32" i="9" s="1"/>
  <c r="V32" i="8"/>
  <c r="V22" i="8"/>
  <c r="V19" i="8"/>
  <c r="V18" i="8"/>
  <c r="V17" i="8"/>
  <c r="F15" i="9" s="1"/>
  <c r="V13" i="8"/>
  <c r="B2" i="9" l="1"/>
  <c r="C5" i="9"/>
  <c r="C2" i="9"/>
  <c r="A13" i="8" l="1"/>
  <c r="D12" i="9" l="1"/>
  <c r="D43" i="9"/>
  <c r="F12" i="9"/>
  <c r="E12" i="9"/>
  <c r="C12" i="9"/>
  <c r="B12" i="9"/>
  <c r="B13" i="9"/>
  <c r="A14" i="8"/>
  <c r="A18" i="8" l="1"/>
  <c r="F13" i="9"/>
  <c r="C27" i="9"/>
  <c r="D38" i="9"/>
  <c r="D36" i="9"/>
  <c r="D49" i="9"/>
  <c r="D32" i="9"/>
  <c r="D15" i="9"/>
  <c r="B39" i="9"/>
  <c r="C18" i="9"/>
  <c r="B14" i="9"/>
  <c r="C36" i="9"/>
  <c r="B19" i="9"/>
  <c r="B18" i="9"/>
  <c r="C44" i="9"/>
  <c r="C52" i="9"/>
  <c r="C35" i="9"/>
  <c r="B47" i="9"/>
  <c r="C26" i="9"/>
  <c r="C40" i="9"/>
  <c r="C46" i="9"/>
  <c r="C45" i="9"/>
  <c r="C28" i="9"/>
  <c r="B28" i="9"/>
  <c r="B40" i="9"/>
  <c r="C19" i="9"/>
  <c r="B31" i="9"/>
  <c r="B20" i="9"/>
  <c r="C37" i="9"/>
  <c r="C20" i="9"/>
  <c r="B52" i="9"/>
  <c r="B32" i="9"/>
  <c r="B23" i="9"/>
  <c r="C30" i="9"/>
  <c r="B50" i="9"/>
  <c r="C29" i="9"/>
  <c r="B36" i="9"/>
  <c r="C39" i="9"/>
  <c r="B24" i="9"/>
  <c r="B15" i="9"/>
  <c r="C49" i="9"/>
  <c r="C38" i="9"/>
  <c r="B45" i="9"/>
  <c r="B46" i="9"/>
  <c r="C16" i="9"/>
  <c r="C31" i="9"/>
  <c r="B43" i="9"/>
  <c r="C22" i="9"/>
  <c r="B42" i="9"/>
  <c r="C21" i="9"/>
  <c r="B49" i="9"/>
  <c r="C23" i="9"/>
  <c r="B16" i="9"/>
  <c r="C50" i="9"/>
  <c r="C41" i="9"/>
  <c r="B44" i="9"/>
  <c r="C24" i="9"/>
  <c r="C25" i="9"/>
  <c r="B38" i="9"/>
  <c r="C17" i="9"/>
  <c r="B29" i="9"/>
  <c r="C15" i="9"/>
  <c r="B35" i="9"/>
  <c r="C14" i="9"/>
  <c r="B34" i="9"/>
  <c r="C13" i="9"/>
  <c r="B33" i="9"/>
  <c r="B41" i="9"/>
  <c r="C51" i="9"/>
  <c r="C42" i="9"/>
  <c r="C32" i="9"/>
  <c r="C33" i="9"/>
  <c r="C47" i="9"/>
  <c r="B37" i="9"/>
  <c r="B30" i="9"/>
  <c r="B21" i="9"/>
  <c r="B27" i="9"/>
  <c r="B26" i="9"/>
  <c r="B17" i="9"/>
  <c r="B25" i="9"/>
  <c r="C43" i="9"/>
  <c r="C34" i="9"/>
  <c r="E13" i="9"/>
  <c r="E14" i="9" s="1"/>
  <c r="B22" i="9" l="1"/>
  <c r="F16" i="9"/>
  <c r="F17" i="9"/>
  <c r="D40" i="9"/>
  <c r="D18" i="9"/>
  <c r="D27" i="9"/>
  <c r="B48" i="9"/>
  <c r="D26" i="9"/>
  <c r="D46" i="9"/>
  <c r="D45" i="9"/>
  <c r="D23" i="9"/>
  <c r="D28" i="9"/>
  <c r="D37" i="9"/>
  <c r="D31" i="9"/>
  <c r="D48" i="9"/>
  <c r="D20" i="9"/>
  <c r="D39" i="9"/>
  <c r="D44" i="9"/>
  <c r="D34" i="9"/>
  <c r="D51" i="9"/>
  <c r="D52" i="9"/>
  <c r="D47" i="9"/>
  <c r="D17" i="9"/>
  <c r="D42" i="9"/>
  <c r="D21" i="9"/>
  <c r="D22" i="9"/>
  <c r="B51" i="9"/>
  <c r="D41" i="9"/>
  <c r="D25" i="9"/>
  <c r="D50" i="9"/>
  <c r="D29" i="9"/>
  <c r="D30" i="9"/>
  <c r="C48" i="9"/>
  <c r="D35" i="9"/>
  <c r="D16" i="9"/>
  <c r="D33" i="9"/>
  <c r="D19" i="9"/>
  <c r="D24" i="9"/>
  <c r="E15" i="9"/>
  <c r="E16" i="9" s="1"/>
  <c r="E17" i="9" s="1"/>
  <c r="E18" i="9" s="1"/>
  <c r="E19" i="9" s="1"/>
  <c r="E20" i="9" s="1"/>
  <c r="E21" i="9" s="1"/>
  <c r="E22" i="9" l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E39" i="9" s="1"/>
  <c r="E40" i="9" s="1"/>
  <c r="E41" i="9" s="1"/>
  <c r="E42" i="9" s="1"/>
  <c r="E43" i="9" s="1"/>
  <c r="E44" i="9" s="1"/>
  <c r="E45" i="9" s="1"/>
  <c r="E46" i="9" s="1"/>
  <c r="E47" i="9" s="1"/>
  <c r="E48" i="9" s="1"/>
  <c r="E49" i="9" s="1"/>
  <c r="E50" i="9" s="1"/>
  <c r="E51" i="9" s="1"/>
  <c r="E52" i="9" s="1"/>
</calcChain>
</file>

<file path=xl/sharedStrings.xml><?xml version="1.0" encoding="utf-8"?>
<sst xmlns="http://schemas.openxmlformats.org/spreadsheetml/2006/main" count="292" uniqueCount="188">
  <si>
    <t>Measure</t>
  </si>
  <si>
    <t>Project Location</t>
  </si>
  <si>
    <t>ESTU</t>
  </si>
  <si>
    <t>JDA</t>
  </si>
  <si>
    <t>TDA</t>
  </si>
  <si>
    <t>SYS</t>
  </si>
  <si>
    <t>Willamette</t>
  </si>
  <si>
    <t>Total - Willamette</t>
  </si>
  <si>
    <t>IHR</t>
  </si>
  <si>
    <t>LGO</t>
  </si>
  <si>
    <t>LGR</t>
  </si>
  <si>
    <t>MCN</t>
  </si>
  <si>
    <t>Avian Island PIT Detection</t>
  </si>
  <si>
    <t>Line #</t>
  </si>
  <si>
    <t>Mandatory or S&amp;A Item Indicator (If Y Item Not Rated and Score is M)</t>
  </si>
  <si>
    <t>ID Score</t>
  </si>
  <si>
    <t>OR Score</t>
  </si>
  <si>
    <t>WA Score</t>
  </si>
  <si>
    <t>Nez Perce</t>
  </si>
  <si>
    <t>Yakama Nation</t>
  </si>
  <si>
    <t>Warm Springs</t>
  </si>
  <si>
    <t>Umatilla</t>
  </si>
  <si>
    <t>NOAA Score</t>
  </si>
  <si>
    <t>FWS Score</t>
  </si>
  <si>
    <t>BPA Score</t>
  </si>
  <si>
    <t>CORPS Score</t>
  </si>
  <si>
    <t xml:space="preserve">FCRPS </t>
  </si>
  <si>
    <t>Y</t>
  </si>
  <si>
    <t>M</t>
  </si>
  <si>
    <t>Various FCRPS</t>
  </si>
  <si>
    <t>Agency Remarks During Ranking</t>
  </si>
  <si>
    <t>Lamprey (NWW/NWP)</t>
  </si>
  <si>
    <t>District</t>
  </si>
  <si>
    <t>P</t>
  </si>
  <si>
    <t>P/W</t>
  </si>
  <si>
    <t xml:space="preserve">Estuary Habitat Studies </t>
  </si>
  <si>
    <t xml:space="preserve">CURRENT REMARKS </t>
  </si>
  <si>
    <t>Avian Predation - Cormorant Management and Monitoring</t>
  </si>
  <si>
    <t>Inland Avian Predation</t>
  </si>
  <si>
    <t>Snake River Fall Chinook System Survival Study</t>
  </si>
  <si>
    <t>Temperature modeling / Scope refinement</t>
  </si>
  <si>
    <t>Study completion / report</t>
  </si>
  <si>
    <t>BON/JDA/TDA</t>
  </si>
  <si>
    <t>Spillway and Turbine PIT Tag Detection Feasibility Study (Placeholder)</t>
  </si>
  <si>
    <t xml:space="preserve">BON </t>
  </si>
  <si>
    <t>BON</t>
  </si>
  <si>
    <t>LMN</t>
  </si>
  <si>
    <t>Project Title</t>
  </si>
  <si>
    <t>Implementation of DCCO EIS and DCCO Management Plan - depredation, monitoring and terrain modifications</t>
  </si>
  <si>
    <t>Lower Columbia/estuary PIT trawl, data analysis and report; oversight</t>
  </si>
  <si>
    <t>Internal and external program coordination; oversight; project and budget support</t>
  </si>
  <si>
    <t>Added 10-18-2017</t>
  </si>
  <si>
    <t>Lower Monumental Outfall Primary Bypass Pipe Expansion Joint Deficiency Correction</t>
  </si>
  <si>
    <t xml:space="preserve">Lower Granite Spillway PIT Detection </t>
  </si>
  <si>
    <t>Lower Granite Spillway PIT Tag Detection - Post Construction Monitoring</t>
  </si>
  <si>
    <t>Lower Granite Juvenile Passage Performance Verification Monitoring</t>
  </si>
  <si>
    <t>Project P2 ID</t>
  </si>
  <si>
    <t>Columbia River System Operations (CRSO) EIS</t>
  </si>
  <si>
    <r>
      <t>Smolt Susceptibility to Avian Predation Post-Bonneville (</t>
    </r>
    <r>
      <rPr>
        <b/>
        <sz val="12"/>
        <rFont val="Arial"/>
        <family val="2"/>
      </rPr>
      <t>Placeholder</t>
    </r>
    <r>
      <rPr>
        <sz val="12"/>
        <rFont val="Arial"/>
        <family val="2"/>
      </rPr>
      <t>)</t>
    </r>
  </si>
  <si>
    <t>Mandatory for safety.</t>
  </si>
  <si>
    <t>Bonneville Powerhouse 2 Fish Guidance Efficiency</t>
  </si>
  <si>
    <t>PM</t>
  </si>
  <si>
    <t>Medina</t>
  </si>
  <si>
    <t>Bonneville Powerhouse 2 Floating Orifice Gates/Bulkheads</t>
  </si>
  <si>
    <t>Ball</t>
  </si>
  <si>
    <t>Bonneville PIT Detection</t>
  </si>
  <si>
    <t>TBD</t>
  </si>
  <si>
    <t>Winters</t>
  </si>
  <si>
    <t>Recover PIT tags from East Sand Island DCCO and CATE colonies; analysis and reporting; oversight</t>
  </si>
  <si>
    <t>SA/EDC and mod contingency; oversight</t>
  </si>
  <si>
    <t>Turaski</t>
  </si>
  <si>
    <t>The Dalles East Fish Ladder Emergency Auxiliary Water Supply</t>
  </si>
  <si>
    <t>Gibbons</t>
  </si>
  <si>
    <t>Lower Columbia River Juvenile Survival Studies</t>
  </si>
  <si>
    <t>Eppard</t>
  </si>
  <si>
    <t>Adams</t>
  </si>
  <si>
    <t>Reservoir Temperature Monitoring at Lower Columbia River Dams</t>
  </si>
  <si>
    <t>FCRPS CRFM Program Management (NWP)</t>
  </si>
  <si>
    <t>Chane</t>
  </si>
  <si>
    <t>Insert</t>
  </si>
  <si>
    <t>Prepare alternative impact statement</t>
  </si>
  <si>
    <t>Ament</t>
  </si>
  <si>
    <t>Juvenile and adult passage and survival studies; oversight and coordination</t>
  </si>
  <si>
    <r>
      <t>The Dalles Sluiceway PIT Detection Feasibility Evaluation (</t>
    </r>
    <r>
      <rPr>
        <b/>
        <sz val="12"/>
        <color theme="1"/>
        <rFont val="Arial"/>
        <family val="2"/>
      </rPr>
      <t>Placeholder</t>
    </r>
    <r>
      <rPr>
        <sz val="12"/>
        <color theme="1"/>
        <rFont val="Arial"/>
        <family val="2"/>
      </rPr>
      <t>)</t>
    </r>
  </si>
  <si>
    <t>Little Goose Adult Ladder Temperature Mitigation</t>
  </si>
  <si>
    <t>Caspian Tern Management Plan (Avian Predation Monitoring)</t>
  </si>
  <si>
    <t>Regular monitoring, hazing and dissuasion on East Sand Island and Corps constructed islands; oversight and closeout</t>
  </si>
  <si>
    <t>Lamprey</t>
  </si>
  <si>
    <t>Total - Lamprey (NWW/NWP)</t>
  </si>
  <si>
    <t>Total - Willamette (NWP)</t>
  </si>
  <si>
    <t>Wik</t>
  </si>
  <si>
    <t>Crum</t>
  </si>
  <si>
    <t>Heller</t>
  </si>
  <si>
    <t>Lower Granite Juvenile Bypass Facility - Phase 1a (Gatewell to Separator), Phase 1b (Outfall) and Follow-On</t>
  </si>
  <si>
    <t>Placeholder - Not currently in budget</t>
  </si>
  <si>
    <t>Colter</t>
  </si>
  <si>
    <t>Snake River Adult Sockeye Passage Initiatives</t>
  </si>
  <si>
    <t>John Day Mitigation</t>
  </si>
  <si>
    <t>Analysis for JDA - TAP</t>
  </si>
  <si>
    <t>Updated By:  I. Chane</t>
  </si>
  <si>
    <t>Assess feasibility of prototype PIT detection located at juvenile outfall piers below Bonneville Dam</t>
  </si>
  <si>
    <t>McNary Top Spill Weir (TSW) Permanence</t>
  </si>
  <si>
    <t>Oversight of FY17/FY18 studies - preparation for AEMR report and synthesis in FY19</t>
  </si>
  <si>
    <t>Alturk</t>
  </si>
  <si>
    <t>Snake River Intake Gate Closure</t>
  </si>
  <si>
    <t>Design and construction contract award to correct joint deficiency on outfall pipe</t>
  </si>
  <si>
    <t>McGill</t>
  </si>
  <si>
    <t>LMO and LWG SOG vs PROG (SR 10-min intake gate closure)</t>
  </si>
  <si>
    <t>CRFM FY19 RANKING SPREADSHEET</t>
  </si>
  <si>
    <t>FY19 Preliminary Cumulative</t>
  </si>
  <si>
    <t>SCT 2019 Average Score</t>
  </si>
  <si>
    <t>Description (FY19 Scope)</t>
  </si>
  <si>
    <t>EDC and S&amp;A</t>
  </si>
  <si>
    <t>The contract will be awarded in early FY19.  The contract is for spillway leaves to control of MCN TSWs.</t>
  </si>
  <si>
    <t>Ice Harbor Turbine Passage Survival Program</t>
  </si>
  <si>
    <t>Final report and project close out</t>
  </si>
  <si>
    <t xml:space="preserve">Characterize the pressure, sheer, and strike environment; and estimate direct injury rates and direct survival rates of juvenile salmon through the adjustable blade turbine in Unit 3 using the same methods as unit 2.  </t>
  </si>
  <si>
    <t>EDC and S&amp;A to complete Lower Granite Juv Bypass System. Final contract modifications for hoist system and automation.</t>
  </si>
  <si>
    <t>Report review and project close out</t>
  </si>
  <si>
    <t>Evaluate Fish Guidance Efficiency (FGE) at Lower Monumental Dam with intake head gates in a raised versus lowered position. FY19 = Equipment deployment, field study, operating project assists with gate moves, etc., preliminary results</t>
  </si>
  <si>
    <t>FY19 activities will include wrapping up the trap and haul assessment and temperature reduction possibilities at Lower Monumental, Ice Harbor and McNary Dams.</t>
  </si>
  <si>
    <t>project close out</t>
  </si>
  <si>
    <t>In-house labor for report reviews, regional coordination and project closeout activities</t>
  </si>
  <si>
    <t>EDC and S&amp;A for uninterruptable power supply.  Project close out.</t>
  </si>
  <si>
    <t>Little Goose Adult Ladder PIT Feasibility</t>
  </si>
  <si>
    <t>coordination with TAC and further analysis</t>
  </si>
  <si>
    <t>Closeout</t>
  </si>
  <si>
    <t xml:space="preserve">PIT Trawl </t>
  </si>
  <si>
    <t>Year 2 of monitoring and letter report</t>
  </si>
  <si>
    <t>Funding for corrective action</t>
  </si>
  <si>
    <t>SA/EDC and construction modifications</t>
  </si>
  <si>
    <t>Final year FY19</t>
  </si>
  <si>
    <t>Coordination; project and budget support</t>
  </si>
  <si>
    <t>FCRPS CRFM Program Management  (NWW)</t>
  </si>
  <si>
    <r>
      <t>Insert title (</t>
    </r>
    <r>
      <rPr>
        <b/>
        <sz val="12"/>
        <rFont val="Arial"/>
        <family val="2"/>
      </rPr>
      <t>Placeholder</t>
    </r>
    <r>
      <rPr>
        <sz val="12"/>
        <rFont val="Arial"/>
        <family val="2"/>
      </rPr>
      <t>)</t>
    </r>
  </si>
  <si>
    <t>Wright</t>
  </si>
  <si>
    <t>FCRPS Spill to Gas Cap - Hydro surveys / physical model / Adult and Juvenile Studies</t>
  </si>
  <si>
    <t>McNary Steelhead Overshoot</t>
  </si>
  <si>
    <t>SA/EDC pending FY18 ability to exercise contract options for all bulkheads</t>
  </si>
  <si>
    <t xml:space="preserve">Implementation of PIT detection at Little Goose ladder - based on feasibility assessment in FY18 </t>
  </si>
  <si>
    <t>Implementation of study to assess overshoot of steelhead at McNary (post PIT FY18 assessment)</t>
  </si>
  <si>
    <t>Final year FY18</t>
  </si>
  <si>
    <t>Evaluation design and determine best approach because of impacts from high flow-debris events.</t>
  </si>
  <si>
    <t>Terrain modification work delayed to FY19 - will require additional funding</t>
  </si>
  <si>
    <t>Monitoring of forebay temperatures for assessing stratification/profile (July-August). Second and final year of monitoring in 2019.</t>
  </si>
  <si>
    <t>Evaluation of design and modifications to address plate issues</t>
  </si>
  <si>
    <t>Budget does not reflect design and installation of fix (would require additional funding)</t>
  </si>
  <si>
    <t xml:space="preserve">Installation of bulkheads on the Bonn Floating Orifice Gates </t>
  </si>
  <si>
    <t>Important to complete final report on past research to inform BiOp (NOAA)</t>
  </si>
  <si>
    <t>Important because it is related to McNary steelhead overshoot Research (NOAA)</t>
  </si>
  <si>
    <t>Important work to complete eventually but rank represents relative importance if funding is limited (NOAA). Oregon Defers</t>
  </si>
  <si>
    <t xml:space="preserve">Region Defers until SRWG report Aug 23 2018. </t>
  </si>
  <si>
    <t>FY18 Lamprey Carry In $1,125K</t>
  </si>
  <si>
    <t>Lower Granite and Little Goose Deep Spill vs. RSW summer subyearlings</t>
  </si>
  <si>
    <t>John Day PIT</t>
  </si>
  <si>
    <t>John Day Avian Wires</t>
  </si>
  <si>
    <t>Sheepy Island (CATE - Constructed Islands)</t>
  </si>
  <si>
    <t>d</t>
  </si>
  <si>
    <t>Avg score does not reflect D status. Follow up to feasibility assessment -Placeholder value for install (will add budget placeholder following feasibility)</t>
  </si>
  <si>
    <t>Acoustic study to compare subyearling passage via deep spill and RSW</t>
  </si>
  <si>
    <t>D</t>
  </si>
  <si>
    <t>Avg score does not reflect D status</t>
  </si>
  <si>
    <t>Richards</t>
  </si>
  <si>
    <t>Aston</t>
  </si>
  <si>
    <t>MNA</t>
  </si>
  <si>
    <t>Little Goose Spillway Weir</t>
  </si>
  <si>
    <t xml:space="preserve">Lower Granite JBS Upgrade - Post Construction </t>
  </si>
  <si>
    <t>Final as builts and close out</t>
  </si>
  <si>
    <t>Monitoring award in FY18.  FY19 is oversight.</t>
  </si>
  <si>
    <t xml:space="preserve"> Evaluation of placement and prototype development/installation in FY19</t>
  </si>
  <si>
    <t xml:space="preserve">Unclear at this point what year study will occur, but there has been an agreement among federal parties to do the study. Needs further development.  (NOAA) </t>
  </si>
  <si>
    <t>McNary Outfall Pipe Deficiency Correction</t>
  </si>
  <si>
    <t>Removal of avian deterrent infrastructure that damaged pipe</t>
  </si>
  <si>
    <t>SCT Avg Score</t>
  </si>
  <si>
    <t>FY19 Revised Capability January 2019</t>
  </si>
  <si>
    <t>FY2019 Budget TOTAL $46M - $25.584M FCRPS, $21.097M Willamette, and $0 Lamprey</t>
  </si>
  <si>
    <t xml:space="preserve">Total Funds available FY19 </t>
  </si>
  <si>
    <t>was previosuly $21.216M</t>
  </si>
  <si>
    <t>AEMR Study (YR 3: analysis and reporting) NOTE: Prior reduced capbility listed as $600K</t>
  </si>
  <si>
    <t>was previously $50K</t>
  </si>
  <si>
    <t>Version: 3/18/2019 (Version 9.0)</t>
  </si>
  <si>
    <t>FY19 Revised Capability March 2019</t>
  </si>
  <si>
    <t>Total Funds available FY19 (excluding lamprey)</t>
  </si>
  <si>
    <t>McNary Avian Deterent Deficiency Correction and Avian Wire Design Feasibility Report</t>
  </si>
  <si>
    <t xml:space="preserve">Fudning for fall 2019 study - contract option to include spring </t>
  </si>
  <si>
    <t>FY18 Carry In $681K (non-lamprey)</t>
  </si>
  <si>
    <t>Prior Year Deobligation $804K</t>
  </si>
  <si>
    <t>was $1.124M previously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</si>
</sst>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mmmm\ d\,\ yyyy;@"/>
    <numFmt numFmtId="165" formatCode="0.0"/>
    <numFmt numFmtId="166" formatCode="&quot;$&quot;#,##0"/>
  </numFmts>
  <fonts count="1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trike/>
      <sz val="12"/>
      <color theme="1"/>
      <name val="Arial"/>
      <family val="2"/>
    </font>
    <font>
      <sz val="12"/>
      <color rgb="FFFF0000"/>
      <name val="Arial"/>
      <family val="2"/>
    </font>
    <font>
      <sz val="10"/>
      <color theme="3"/>
      <name val="Arial"/>
      <family val="2"/>
    </font>
    <font>
      <b/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E3E3E3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theme="3" tint="0.59996337778862885"/>
      </patternFill>
    </fill>
    <fill>
      <patternFill patternType="solid">
        <fgColor rgb="FF92D05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164" fontId="0" fillId="0" borderId="0"/>
    <xf numFmtId="164" fontId="7" fillId="0" borderId="0"/>
    <xf numFmtId="164" fontId="8" fillId="0" borderId="0"/>
    <xf numFmtId="164" fontId="3" fillId="0" borderId="0"/>
    <xf numFmtId="164" fontId="2" fillId="0" borderId="0"/>
    <xf numFmtId="164" fontId="2" fillId="0" borderId="0"/>
    <xf numFmtId="164" fontId="1" fillId="0" borderId="0"/>
    <xf numFmtId="164" fontId="1" fillId="0" borderId="0"/>
    <xf numFmtId="164" fontId="1" fillId="0" borderId="0"/>
    <xf numFmtId="164" fontId="1" fillId="0" borderId="0"/>
  </cellStyleXfs>
  <cellXfs count="129">
    <xf numFmtId="164" fontId="0" fillId="0" borderId="0" xfId="0"/>
    <xf numFmtId="164" fontId="0" fillId="0" borderId="0" xfId="0" applyAlignment="1">
      <alignment wrapText="1"/>
    </xf>
    <xf numFmtId="164" fontId="5" fillId="2" borderId="1" xfId="0" applyFont="1" applyFill="1" applyBorder="1" applyAlignment="1">
      <alignment horizontal="center" wrapText="1"/>
    </xf>
    <xf numFmtId="164" fontId="5" fillId="3" borderId="1" xfId="0" applyFont="1" applyFill="1" applyBorder="1" applyAlignment="1">
      <alignment horizontal="center" wrapText="1"/>
    </xf>
    <xf numFmtId="164" fontId="0" fillId="0" borderId="1" xfId="0" applyBorder="1" applyAlignment="1">
      <alignment wrapText="1"/>
    </xf>
    <xf numFmtId="3" fontId="0" fillId="0" borderId="0" xfId="0" applyNumberFormat="1"/>
    <xf numFmtId="164" fontId="0" fillId="0" borderId="0" xfId="0" applyBorder="1" applyAlignment="1">
      <alignment wrapText="1"/>
    </xf>
    <xf numFmtId="164" fontId="5" fillId="7" borderId="1" xfId="0" applyFont="1" applyFill="1" applyBorder="1" applyAlignment="1">
      <alignment horizontal="center" wrapText="1"/>
    </xf>
    <xf numFmtId="164" fontId="0" fillId="6" borderId="0" xfId="0" applyFill="1"/>
    <xf numFmtId="164" fontId="0" fillId="8" borderId="3" xfId="0" applyFill="1" applyBorder="1" applyAlignment="1">
      <alignment horizontal="center"/>
    </xf>
    <xf numFmtId="164" fontId="0" fillId="0" borderId="0" xfId="0" applyAlignment="1">
      <alignment horizontal="center"/>
    </xf>
    <xf numFmtId="164" fontId="0" fillId="0" borderId="1" xfId="0" applyFill="1" applyBorder="1" applyAlignment="1">
      <alignment horizontal="center"/>
    </xf>
    <xf numFmtId="164" fontId="4" fillId="0" borderId="0" xfId="0" applyFont="1" applyBorder="1" applyAlignment="1">
      <alignment wrapText="1"/>
    </xf>
    <xf numFmtId="164" fontId="4" fillId="8" borderId="3" xfId="0" applyFont="1" applyFill="1" applyBorder="1" applyAlignment="1">
      <alignment horizontal="left" wrapText="1"/>
    </xf>
    <xf numFmtId="164" fontId="4" fillId="0" borderId="0" xfId="0" applyFont="1" applyFill="1" applyBorder="1" applyAlignment="1">
      <alignment wrapText="1"/>
    </xf>
    <xf numFmtId="164" fontId="0" fillId="0" borderId="1" xfId="0" applyBorder="1" applyAlignment="1">
      <alignment horizontal="center"/>
    </xf>
    <xf numFmtId="3" fontId="0" fillId="0" borderId="1" xfId="0" applyNumberFormat="1" applyBorder="1"/>
    <xf numFmtId="164" fontId="0" fillId="0" borderId="0" xfId="0" applyFill="1" applyBorder="1"/>
    <xf numFmtId="0" fontId="6" fillId="0" borderId="0" xfId="0" applyNumberFormat="1" applyFont="1" applyAlignment="1">
      <alignment horizontal="left"/>
    </xf>
    <xf numFmtId="0" fontId="0" fillId="0" borderId="0" xfId="0" applyNumberFormat="1"/>
    <xf numFmtId="0" fontId="5" fillId="2" borderId="1" xfId="0" applyNumberFormat="1" applyFont="1" applyFill="1" applyBorder="1" applyAlignment="1">
      <alignment horizontal="center" wrapText="1"/>
    </xf>
    <xf numFmtId="0" fontId="0" fillId="6" borderId="6" xfId="0" applyNumberFormat="1" applyFill="1" applyBorder="1"/>
    <xf numFmtId="0" fontId="0" fillId="0" borderId="1" xfId="0" applyNumberFormat="1" applyBorder="1"/>
    <xf numFmtId="0" fontId="0" fillId="6" borderId="2" xfId="0" applyNumberFormat="1" applyFill="1" applyBorder="1"/>
    <xf numFmtId="0" fontId="0" fillId="0" borderId="1" xfId="0" applyNumberFormat="1" applyFill="1" applyBorder="1"/>
    <xf numFmtId="0" fontId="0" fillId="0" borderId="0" xfId="0" applyNumberFormat="1" applyAlignment="1">
      <alignment wrapText="1"/>
    </xf>
    <xf numFmtId="164" fontId="4" fillId="0" borderId="1" xfId="0" applyFont="1" applyFill="1" applyBorder="1" applyAlignment="1">
      <alignment wrapText="1"/>
    </xf>
    <xf numFmtId="3" fontId="0" fillId="0" borderId="0" xfId="0" applyNumberFormat="1" applyFill="1"/>
    <xf numFmtId="164" fontId="0" fillId="0" borderId="0" xfId="0" applyFill="1"/>
    <xf numFmtId="164" fontId="4" fillId="0" borderId="5" xfId="0" applyFont="1" applyBorder="1" applyAlignment="1">
      <alignment wrapText="1"/>
    </xf>
    <xf numFmtId="164" fontId="0" fillId="0" borderId="0" xfId="0" applyBorder="1"/>
    <xf numFmtId="164" fontId="0" fillId="0" borderId="0" xfId="0" applyFill="1" applyBorder="1" applyAlignment="1">
      <alignment wrapText="1"/>
    </xf>
    <xf numFmtId="164" fontId="0" fillId="0" borderId="1" xfId="0" applyBorder="1" applyAlignment="1">
      <alignment horizontal="right"/>
    </xf>
    <xf numFmtId="164" fontId="0" fillId="6" borderId="3" xfId="0" applyFill="1" applyBorder="1" applyAlignment="1">
      <alignment horizontal="right"/>
    </xf>
    <xf numFmtId="3" fontId="0" fillId="0" borderId="0" xfId="0" applyNumberFormat="1" applyBorder="1"/>
    <xf numFmtId="3" fontId="4" fillId="0" borderId="0" xfId="0" applyNumberFormat="1" applyFont="1" applyFill="1" applyBorder="1"/>
    <xf numFmtId="1" fontId="0" fillId="0" borderId="0" xfId="0" applyNumberFormat="1" applyBorder="1"/>
    <xf numFmtId="3" fontId="0" fillId="0" borderId="0" xfId="0" applyNumberFormat="1" applyFill="1" applyBorder="1"/>
    <xf numFmtId="1" fontId="0" fillId="0" borderId="0" xfId="0" applyNumberFormat="1" applyFill="1" applyBorder="1"/>
    <xf numFmtId="164" fontId="10" fillId="0" borderId="0" xfId="0" applyFont="1"/>
    <xf numFmtId="3" fontId="10" fillId="0" borderId="0" xfId="0" applyNumberFormat="1" applyFont="1"/>
    <xf numFmtId="0" fontId="10" fillId="6" borderId="6" xfId="0" applyNumberFormat="1" applyFont="1" applyFill="1" applyBorder="1"/>
    <xf numFmtId="0" fontId="10" fillId="0" borderId="1" xfId="0" applyNumberFormat="1" applyFont="1" applyFill="1" applyBorder="1"/>
    <xf numFmtId="164" fontId="10" fillId="0" borderId="1" xfId="0" applyFont="1" applyFill="1" applyBorder="1" applyAlignment="1">
      <alignment horizontal="center"/>
    </xf>
    <xf numFmtId="164" fontId="12" fillId="0" borderId="1" xfId="0" applyFont="1" applyFill="1" applyBorder="1" applyAlignment="1">
      <alignment wrapText="1"/>
    </xf>
    <xf numFmtId="0" fontId="12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 wrapText="1"/>
    </xf>
    <xf numFmtId="164" fontId="10" fillId="0" borderId="1" xfId="0" applyFont="1" applyFill="1" applyBorder="1" applyAlignment="1">
      <alignment wrapText="1"/>
    </xf>
    <xf numFmtId="0" fontId="10" fillId="0" borderId="1" xfId="0" applyNumberFormat="1" applyFont="1" applyBorder="1"/>
    <xf numFmtId="164" fontId="10" fillId="0" borderId="1" xfId="0" applyFont="1" applyBorder="1" applyAlignment="1">
      <alignment horizontal="center"/>
    </xf>
    <xf numFmtId="164" fontId="10" fillId="0" borderId="1" xfId="0" applyFont="1" applyBorder="1" applyAlignment="1">
      <alignment wrapText="1"/>
    </xf>
    <xf numFmtId="3" fontId="10" fillId="0" borderId="1" xfId="0" applyNumberFormat="1" applyFont="1" applyBorder="1"/>
    <xf numFmtId="0" fontId="10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 wrapText="1"/>
    </xf>
    <xf numFmtId="0" fontId="10" fillId="6" borderId="2" xfId="0" applyNumberFormat="1" applyFont="1" applyFill="1" applyBorder="1"/>
    <xf numFmtId="164" fontId="6" fillId="0" borderId="0" xfId="0" applyFont="1" applyAlignment="1">
      <alignment wrapText="1"/>
    </xf>
    <xf numFmtId="164" fontId="11" fillId="0" borderId="0" xfId="0" applyNumberFormat="1" applyFont="1" applyAlignment="1">
      <alignment horizontal="left" wrapText="1"/>
    </xf>
    <xf numFmtId="3" fontId="10" fillId="0" borderId="0" xfId="0" applyNumberFormat="1" applyFont="1" applyFill="1"/>
    <xf numFmtId="0" fontId="10" fillId="0" borderId="1" xfId="0" applyNumberFormat="1" applyFont="1" applyFill="1" applyBorder="1" applyAlignment="1">
      <alignment wrapText="1"/>
    </xf>
    <xf numFmtId="0" fontId="10" fillId="0" borderId="1" xfId="0" applyNumberFormat="1" applyFont="1" applyBorder="1" applyAlignment="1">
      <alignment wrapText="1"/>
    </xf>
    <xf numFmtId="0" fontId="10" fillId="12" borderId="1" xfId="0" applyNumberFormat="1" applyFont="1" applyFill="1" applyBorder="1"/>
    <xf numFmtId="3" fontId="4" fillId="0" borderId="1" xfId="0" applyNumberFormat="1" applyFont="1" applyFill="1" applyBorder="1" applyAlignment="1">
      <alignment horizontal="center"/>
    </xf>
    <xf numFmtId="164" fontId="16" fillId="0" borderId="1" xfId="0" applyFont="1" applyFill="1" applyBorder="1" applyAlignment="1">
      <alignment horizontal="center" vertical="top" wrapText="1"/>
    </xf>
    <xf numFmtId="164" fontId="16" fillId="0" borderId="1" xfId="0" applyFont="1" applyFill="1" applyBorder="1" applyAlignment="1">
      <alignment vertical="top" wrapText="1"/>
    </xf>
    <xf numFmtId="3" fontId="16" fillId="0" borderId="1" xfId="0" applyNumberFormat="1" applyFont="1" applyFill="1" applyBorder="1" applyAlignment="1">
      <alignment horizontal="center" vertical="top"/>
    </xf>
    <xf numFmtId="165" fontId="16" fillId="0" borderId="1" xfId="0" applyNumberFormat="1" applyFont="1" applyFill="1" applyBorder="1" applyAlignment="1">
      <alignment horizontal="center" vertical="top"/>
    </xf>
    <xf numFmtId="164" fontId="13" fillId="0" borderId="1" xfId="0" applyFont="1" applyFill="1" applyBorder="1" applyAlignment="1">
      <alignment horizontal="center" vertical="top" wrapText="1"/>
    </xf>
    <xf numFmtId="0" fontId="10" fillId="0" borderId="1" xfId="0" applyNumberFormat="1" applyFont="1" applyFill="1" applyBorder="1" applyAlignment="1">
      <alignment horizontal="center" vertical="top"/>
    </xf>
    <xf numFmtId="164" fontId="10" fillId="0" borderId="1" xfId="0" applyFont="1" applyFill="1" applyBorder="1" applyAlignment="1">
      <alignment horizontal="center" vertical="top"/>
    </xf>
    <xf numFmtId="164" fontId="13" fillId="0" borderId="1" xfId="0" applyFont="1" applyFill="1" applyBorder="1" applyAlignment="1">
      <alignment horizontal="center" vertical="top"/>
    </xf>
    <xf numFmtId="164" fontId="10" fillId="0" borderId="1" xfId="0" applyFont="1" applyFill="1" applyBorder="1" applyAlignment="1">
      <alignment horizontal="center" vertical="top" wrapText="1"/>
    </xf>
    <xf numFmtId="0" fontId="4" fillId="0" borderId="1" xfId="0" applyNumberFormat="1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center" vertical="top"/>
    </xf>
    <xf numFmtId="1" fontId="10" fillId="0" borderId="1" xfId="0" applyNumberFormat="1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/>
    </xf>
    <xf numFmtId="0" fontId="10" fillId="13" borderId="1" xfId="0" applyNumberFormat="1" applyFont="1" applyFill="1" applyBorder="1" applyAlignment="1">
      <alignment horizontal="center" vertical="top"/>
    </xf>
    <xf numFmtId="164" fontId="17" fillId="0" borderId="0" xfId="0" applyNumberFormat="1" applyFont="1" applyAlignment="1">
      <alignment horizontal="left" wrapText="1"/>
    </xf>
    <xf numFmtId="164" fontId="17" fillId="0" borderId="0" xfId="0" applyNumberFormat="1" applyFont="1" applyAlignment="1">
      <alignment horizontal="center" wrapText="1"/>
    </xf>
    <xf numFmtId="164" fontId="12" fillId="8" borderId="3" xfId="0" applyFont="1" applyFill="1" applyBorder="1" applyAlignment="1">
      <alignment horizontal="center" wrapText="1"/>
    </xf>
    <xf numFmtId="164" fontId="12" fillId="8" borderId="4" xfId="0" applyFont="1" applyFill="1" applyBorder="1" applyAlignment="1">
      <alignment horizontal="center" wrapText="1"/>
    </xf>
    <xf numFmtId="164" fontId="9" fillId="5" borderId="2" xfId="0" applyFont="1" applyFill="1" applyBorder="1" applyAlignment="1">
      <alignment horizontal="center" wrapText="1"/>
    </xf>
    <xf numFmtId="164" fontId="9" fillId="5" borderId="3" xfId="0" applyFont="1" applyFill="1" applyBorder="1" applyAlignment="1">
      <alignment horizontal="center" wrapText="1"/>
    </xf>
    <xf numFmtId="164" fontId="9" fillId="5" borderId="4" xfId="0" applyFont="1" applyFill="1" applyBorder="1" applyAlignment="1">
      <alignment horizontal="center" wrapText="1"/>
    </xf>
    <xf numFmtId="164" fontId="12" fillId="12" borderId="2" xfId="0" applyFont="1" applyFill="1" applyBorder="1" applyAlignment="1">
      <alignment horizontal="center"/>
    </xf>
    <xf numFmtId="164" fontId="10" fillId="12" borderId="3" xfId="0" applyFont="1" applyFill="1" applyBorder="1" applyAlignment="1">
      <alignment horizontal="center"/>
    </xf>
    <xf numFmtId="164" fontId="11" fillId="0" borderId="0" xfId="0" applyFont="1" applyBorder="1" applyAlignment="1" applyProtection="1">
      <alignment horizontal="left" wrapText="1"/>
      <protection locked="0"/>
    </xf>
    <xf numFmtId="164" fontId="11" fillId="0" borderId="0" xfId="0" applyFont="1" applyFill="1" applyBorder="1" applyAlignment="1" applyProtection="1">
      <alignment horizontal="left" wrapText="1"/>
      <protection locked="0"/>
    </xf>
    <xf numFmtId="164" fontId="12" fillId="0" borderId="0" xfId="0" applyNumberFormat="1" applyFont="1" applyAlignment="1" applyProtection="1">
      <alignment horizontal="left" wrapText="1"/>
      <protection locked="0"/>
    </xf>
    <xf numFmtId="164" fontId="13" fillId="0" borderId="1" xfId="0" applyFont="1" applyFill="1" applyBorder="1" applyAlignment="1" applyProtection="1">
      <alignment horizontal="left" vertical="top" wrapText="1"/>
      <protection locked="0"/>
    </xf>
    <xf numFmtId="164" fontId="13" fillId="13" borderId="1" xfId="0" applyFont="1" applyFill="1" applyBorder="1" applyAlignment="1" applyProtection="1">
      <alignment horizontal="left" vertical="top" wrapText="1"/>
      <protection locked="0"/>
    </xf>
    <xf numFmtId="164" fontId="10" fillId="13" borderId="1" xfId="0" applyFont="1" applyFill="1" applyBorder="1" applyAlignment="1" applyProtection="1">
      <alignment horizontal="left" vertical="top" wrapText="1"/>
      <protection locked="0"/>
    </xf>
    <xf numFmtId="164" fontId="10" fillId="0" borderId="1" xfId="0" applyFont="1" applyFill="1" applyBorder="1" applyAlignment="1" applyProtection="1">
      <alignment horizontal="left" vertical="top" wrapText="1"/>
      <protection locked="0"/>
    </xf>
    <xf numFmtId="164" fontId="13" fillId="0" borderId="1" xfId="0" applyFont="1" applyFill="1" applyBorder="1" applyAlignment="1" applyProtection="1">
      <alignment horizontal="center" vertical="top" wrapText="1"/>
      <protection locked="0"/>
    </xf>
    <xf numFmtId="0" fontId="13" fillId="0" borderId="1" xfId="0" applyNumberFormat="1" applyFont="1" applyFill="1" applyBorder="1" applyAlignment="1" applyProtection="1">
      <alignment horizontal="center" vertical="top" wrapText="1"/>
      <protection locked="0"/>
    </xf>
    <xf numFmtId="3" fontId="10" fillId="0" borderId="1" xfId="0" applyNumberFormat="1" applyFont="1" applyFill="1" applyBorder="1" applyAlignment="1" applyProtection="1">
      <alignment horizontal="center" vertical="top"/>
      <protection locked="0"/>
    </xf>
    <xf numFmtId="0" fontId="10" fillId="0" borderId="1" xfId="0" applyNumberFormat="1" applyFont="1" applyFill="1" applyBorder="1" applyAlignment="1" applyProtection="1">
      <alignment horizontal="center" vertical="top"/>
      <protection locked="0"/>
    </xf>
    <xf numFmtId="0" fontId="10" fillId="0" borderId="1" xfId="0" applyNumberFormat="1" applyFont="1" applyFill="1" applyBorder="1" applyAlignment="1" applyProtection="1">
      <alignment horizontal="center" vertical="top" wrapText="1"/>
      <protection locked="0"/>
    </xf>
    <xf numFmtId="165" fontId="10" fillId="0" borderId="1" xfId="0" applyNumberFormat="1" applyFont="1" applyFill="1" applyBorder="1" applyAlignment="1" applyProtection="1">
      <alignment horizontal="center" vertical="top"/>
      <protection locked="0"/>
    </xf>
    <xf numFmtId="164" fontId="10" fillId="0" borderId="1" xfId="0" applyFont="1" applyFill="1" applyBorder="1" applyAlignment="1" applyProtection="1">
      <alignment vertical="top" wrapText="1"/>
      <protection locked="0"/>
    </xf>
    <xf numFmtId="164" fontId="10" fillId="0" borderId="1" xfId="0" applyFont="1" applyFill="1" applyBorder="1" applyAlignment="1" applyProtection="1">
      <alignment horizontal="center" vertical="top" wrapText="1"/>
      <protection locked="0"/>
    </xf>
    <xf numFmtId="164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NumberFormat="1" applyFont="1" applyBorder="1" applyAlignment="1" applyProtection="1">
      <alignment horizontal="center" vertical="top" wrapText="1"/>
      <protection locked="0"/>
    </xf>
    <xf numFmtId="164" fontId="10" fillId="0" borderId="1" xfId="0" applyFont="1" applyBorder="1" applyAlignment="1" applyProtection="1">
      <alignment horizontal="left" vertical="top" wrapText="1"/>
      <protection locked="0"/>
    </xf>
    <xf numFmtId="164" fontId="10" fillId="0" borderId="0" xfId="0" applyFont="1" applyProtection="1">
      <protection locked="0"/>
    </xf>
    <xf numFmtId="164" fontId="10" fillId="0" borderId="1" xfId="0" applyFont="1" applyBorder="1" applyProtection="1">
      <protection locked="0"/>
    </xf>
    <xf numFmtId="0" fontId="10" fillId="13" borderId="1" xfId="0" applyNumberFormat="1" applyFont="1" applyFill="1" applyBorder="1" applyAlignment="1" applyProtection="1">
      <alignment horizontal="center" vertical="top"/>
      <protection locked="0"/>
    </xf>
    <xf numFmtId="0" fontId="10" fillId="13" borderId="1" xfId="0" applyNumberFormat="1" applyFont="1" applyFill="1" applyBorder="1" applyAlignment="1" applyProtection="1">
      <alignment horizontal="center" vertical="top" wrapText="1"/>
      <protection locked="0"/>
    </xf>
    <xf numFmtId="164" fontId="15" fillId="0" borderId="1" xfId="0" applyFont="1" applyFill="1" applyBorder="1" applyAlignment="1" applyProtection="1">
      <alignment vertical="top" wrapText="1"/>
      <protection locked="0"/>
    </xf>
    <xf numFmtId="164" fontId="10" fillId="0" borderId="1" xfId="0" applyFont="1" applyBorder="1" applyAlignment="1" applyProtection="1">
      <alignment vertical="top" wrapText="1"/>
      <protection locked="0"/>
    </xf>
    <xf numFmtId="0" fontId="14" fillId="0" borderId="1" xfId="0" applyNumberFormat="1" applyFont="1" applyFill="1" applyBorder="1" applyAlignment="1" applyProtection="1">
      <alignment horizontal="center" vertical="top"/>
      <protection locked="0"/>
    </xf>
    <xf numFmtId="164" fontId="10" fillId="12" borderId="4" xfId="0" applyFont="1" applyFill="1" applyBorder="1" applyAlignment="1">
      <alignment horizontal="center" wrapText="1"/>
    </xf>
    <xf numFmtId="3" fontId="10" fillId="0" borderId="1" xfId="0" applyNumberFormat="1" applyFont="1" applyFill="1" applyBorder="1" applyAlignment="1" applyProtection="1">
      <alignment vertical="top" wrapText="1"/>
      <protection locked="0"/>
    </xf>
    <xf numFmtId="0" fontId="9" fillId="2" borderId="1" xfId="0" applyNumberFormat="1" applyFont="1" applyFill="1" applyBorder="1" applyAlignment="1">
      <alignment horizontal="center" vertical="top" wrapText="1"/>
    </xf>
    <xf numFmtId="164" fontId="9" fillId="2" borderId="1" xfId="0" applyFont="1" applyFill="1" applyBorder="1" applyAlignment="1">
      <alignment horizontal="center" vertical="top" wrapText="1"/>
    </xf>
    <xf numFmtId="164" fontId="9" fillId="9" borderId="1" xfId="0" applyFont="1" applyFill="1" applyBorder="1" applyAlignment="1" applyProtection="1">
      <alignment horizontal="center" vertical="top" wrapText="1"/>
      <protection locked="0"/>
    </xf>
    <xf numFmtId="0" fontId="9" fillId="10" borderId="1" xfId="0" applyNumberFormat="1" applyFont="1" applyFill="1" applyBorder="1" applyAlignment="1" applyProtection="1">
      <alignment horizontal="center" vertical="top" wrapText="1"/>
      <protection locked="0"/>
    </xf>
    <xf numFmtId="0" fontId="9" fillId="11" borderId="1" xfId="0" applyNumberFormat="1" applyFont="1" applyFill="1" applyBorder="1" applyAlignment="1" applyProtection="1">
      <alignment vertical="top" wrapText="1"/>
      <protection locked="0"/>
    </xf>
    <xf numFmtId="164" fontId="9" fillId="7" borderId="1" xfId="0" applyFont="1" applyFill="1" applyBorder="1" applyAlignment="1" applyProtection="1">
      <alignment horizontal="center" vertical="top" wrapText="1"/>
      <protection locked="0"/>
    </xf>
    <xf numFmtId="164" fontId="9" fillId="7" borderId="2" xfId="0" applyFont="1" applyFill="1" applyBorder="1" applyAlignment="1" applyProtection="1">
      <alignment vertical="top" wrapText="1"/>
      <protection locked="0"/>
    </xf>
    <xf numFmtId="164" fontId="9" fillId="4" borderId="1" xfId="0" applyFont="1" applyFill="1" applyBorder="1" applyAlignment="1" applyProtection="1">
      <alignment vertical="top" wrapText="1"/>
      <protection locked="0"/>
    </xf>
    <xf numFmtId="3" fontId="10" fillId="0" borderId="0" xfId="0" applyNumberFormat="1" applyFont="1" applyAlignment="1">
      <alignment vertical="top"/>
    </xf>
    <xf numFmtId="164" fontId="10" fillId="0" borderId="0" xfId="0" applyFont="1" applyAlignment="1">
      <alignment vertical="top"/>
    </xf>
    <xf numFmtId="3" fontId="16" fillId="0" borderId="1" xfId="0" applyNumberFormat="1" applyFont="1" applyFill="1" applyBorder="1" applyAlignment="1">
      <alignment horizontal="center" vertical="top" wrapText="1"/>
    </xf>
    <xf numFmtId="3" fontId="10" fillId="14" borderId="1" xfId="0" applyNumberFormat="1" applyFont="1" applyFill="1" applyBorder="1" applyAlignment="1" applyProtection="1">
      <alignment horizontal="center" vertical="top"/>
      <protection locked="0"/>
    </xf>
    <xf numFmtId="164" fontId="11" fillId="0" borderId="0" xfId="0" applyFont="1" applyFill="1" applyBorder="1" applyAlignment="1">
      <alignment horizontal="center" wrapText="1"/>
    </xf>
    <xf numFmtId="166" fontId="11" fillId="0" borderId="0" xfId="0" applyNumberFormat="1" applyFont="1" applyFill="1" applyBorder="1" applyAlignment="1">
      <alignment horizontal="center" wrapText="1"/>
    </xf>
    <xf numFmtId="164" fontId="5" fillId="5" borderId="2" xfId="0" applyFont="1" applyFill="1" applyBorder="1" applyAlignment="1">
      <alignment horizontal="center" wrapText="1"/>
    </xf>
    <xf numFmtId="164" fontId="0" fillId="6" borderId="3" xfId="0" applyFill="1" applyBorder="1" applyAlignment="1">
      <alignment wrapText="1"/>
    </xf>
  </cellXfs>
  <cellStyles count="10">
    <cellStyle name="Normal" xfId="0" builtinId="0"/>
    <cellStyle name="Normal 2" xfId="1"/>
    <cellStyle name="Normal 3" xfId="2"/>
    <cellStyle name="Normal 3 2" xfId="3"/>
    <cellStyle name="Normal 3 2 2" xfId="5"/>
    <cellStyle name="Normal 3 2 2 2" xfId="9"/>
    <cellStyle name="Normal 3 2 3" xfId="7"/>
    <cellStyle name="Normal 3 3" xfId="4"/>
    <cellStyle name="Normal 3 3 2" xfId="8"/>
    <cellStyle name="Normal 3 4" xfId="6"/>
  </cellStyles>
  <dxfs count="0"/>
  <tableStyles count="0" defaultTableStyle="TableStyleMedium9" defaultPivotStyle="PivotStyleLight16"/>
  <colors>
    <mruColors>
      <color rgb="FFFFFF99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3"/>
  <sheetViews>
    <sheetView tabSelected="1" topLeftCell="A31" zoomScale="70" zoomScaleNormal="70" workbookViewId="0">
      <selection activeCell="P51" sqref="P51"/>
    </sheetView>
  </sheetViews>
  <sheetFormatPr defaultRowHeight="12.75" x14ac:dyDescent="0.2"/>
  <cols>
    <col min="1" max="1" width="7" style="19" customWidth="1"/>
    <col min="2" max="2" width="17.5703125" style="10" customWidth="1"/>
    <col min="3" max="3" width="46.28515625" style="1" customWidth="1"/>
    <col min="4" max="4" width="23.42578125" style="1" customWidth="1"/>
    <col min="5" max="5" width="10.42578125" style="1" customWidth="1"/>
    <col min="6" max="6" width="61" style="1" customWidth="1"/>
    <col min="7" max="8" width="15.7109375" customWidth="1"/>
    <col min="9" max="9" width="14.85546875" style="19" customWidth="1"/>
    <col min="10" max="10" width="15.140625" style="19" customWidth="1"/>
    <col min="11" max="16" width="10.28515625" style="19" customWidth="1"/>
    <col min="17" max="17" width="10.85546875" style="19" customWidth="1"/>
    <col min="18" max="18" width="11.140625" style="25" customWidth="1"/>
    <col min="19" max="20" width="8.85546875" style="19" customWidth="1"/>
    <col min="21" max="21" width="8.85546875" customWidth="1"/>
    <col min="22" max="22" width="16.42578125" style="1" customWidth="1"/>
    <col min="23" max="23" width="29" style="1" customWidth="1"/>
    <col min="24" max="24" width="8.85546875" hidden="1" customWidth="1"/>
    <col min="25" max="25" width="16.28515625" style="5" customWidth="1"/>
  </cols>
  <sheetData>
    <row r="1" spans="1:25" ht="20.25" x14ac:dyDescent="0.3">
      <c r="A1" s="18" t="s">
        <v>108</v>
      </c>
      <c r="C1" s="56"/>
      <c r="D1" s="56"/>
      <c r="E1" s="56"/>
      <c r="F1" s="6"/>
    </row>
    <row r="2" spans="1:25" ht="72.75" customHeight="1" x14ac:dyDescent="0.25">
      <c r="C2" s="86" t="s">
        <v>175</v>
      </c>
      <c r="D2" s="125" t="s">
        <v>182</v>
      </c>
      <c r="E2" s="125"/>
      <c r="F2" s="88" t="s">
        <v>180</v>
      </c>
    </row>
    <row r="3" spans="1:25" ht="21" customHeight="1" x14ac:dyDescent="0.25">
      <c r="C3" s="87" t="s">
        <v>185</v>
      </c>
      <c r="D3" s="126">
        <v>47485000</v>
      </c>
      <c r="E3" s="126"/>
      <c r="F3" s="88" t="s">
        <v>99</v>
      </c>
    </row>
    <row r="4" spans="1:25" ht="15" x14ac:dyDescent="0.25">
      <c r="C4" s="87" t="s">
        <v>152</v>
      </c>
      <c r="D4" s="125" t="s">
        <v>176</v>
      </c>
      <c r="E4" s="125"/>
      <c r="F4" s="57"/>
    </row>
    <row r="5" spans="1:25" ht="15" x14ac:dyDescent="0.25">
      <c r="C5" s="87" t="s">
        <v>186</v>
      </c>
      <c r="D5" s="126">
        <v>48609432</v>
      </c>
      <c r="E5" s="126"/>
    </row>
    <row r="6" spans="1:25" s="122" customFormat="1" ht="96.75" customHeight="1" x14ac:dyDescent="0.2">
      <c r="A6" s="113" t="s">
        <v>13</v>
      </c>
      <c r="B6" s="114" t="s">
        <v>1</v>
      </c>
      <c r="C6" s="114" t="s">
        <v>47</v>
      </c>
      <c r="D6" s="114" t="s">
        <v>61</v>
      </c>
      <c r="E6" s="114" t="s">
        <v>56</v>
      </c>
      <c r="F6" s="114" t="s">
        <v>111</v>
      </c>
      <c r="G6" s="115" t="s">
        <v>174</v>
      </c>
      <c r="H6" s="115" t="s">
        <v>181</v>
      </c>
      <c r="I6" s="115" t="s">
        <v>109</v>
      </c>
      <c r="J6" s="116" t="s">
        <v>14</v>
      </c>
      <c r="K6" s="117" t="s">
        <v>15</v>
      </c>
      <c r="L6" s="117" t="s">
        <v>16</v>
      </c>
      <c r="M6" s="117" t="s">
        <v>17</v>
      </c>
      <c r="N6" s="117" t="s">
        <v>18</v>
      </c>
      <c r="O6" s="117" t="s">
        <v>19</v>
      </c>
      <c r="P6" s="117" t="s">
        <v>20</v>
      </c>
      <c r="Q6" s="117" t="s">
        <v>21</v>
      </c>
      <c r="R6" s="117" t="s">
        <v>22</v>
      </c>
      <c r="S6" s="117" t="s">
        <v>23</v>
      </c>
      <c r="T6" s="117" t="s">
        <v>24</v>
      </c>
      <c r="U6" s="117" t="s">
        <v>25</v>
      </c>
      <c r="V6" s="118" t="s">
        <v>110</v>
      </c>
      <c r="W6" s="119" t="s">
        <v>36</v>
      </c>
      <c r="X6" s="120" t="s">
        <v>30</v>
      </c>
      <c r="Y6" s="121"/>
    </row>
    <row r="7" spans="1:25" ht="15.75" x14ac:dyDescent="0.25">
      <c r="A7" s="41"/>
      <c r="B7" s="81" t="s">
        <v>6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3"/>
      <c r="X7" t="s">
        <v>32</v>
      </c>
    </row>
    <row r="8" spans="1:25" s="39" customFormat="1" ht="15.75" x14ac:dyDescent="0.25">
      <c r="A8" s="42">
        <v>1</v>
      </c>
      <c r="B8" s="43" t="s">
        <v>6</v>
      </c>
      <c r="C8" s="48"/>
      <c r="D8" s="48"/>
      <c r="E8" s="59"/>
      <c r="F8" s="44" t="s">
        <v>89</v>
      </c>
      <c r="G8" s="75">
        <v>21097</v>
      </c>
      <c r="H8" s="75">
        <v>21817</v>
      </c>
      <c r="I8" s="75">
        <v>21817</v>
      </c>
      <c r="J8" s="45" t="s">
        <v>27</v>
      </c>
      <c r="K8" s="45"/>
      <c r="L8" s="45"/>
      <c r="M8" s="45"/>
      <c r="N8" s="45"/>
      <c r="O8" s="45"/>
      <c r="P8" s="45"/>
      <c r="Q8" s="46"/>
      <c r="R8" s="47"/>
      <c r="S8" s="46"/>
      <c r="T8" s="46"/>
      <c r="U8" s="43" t="s">
        <v>28</v>
      </c>
      <c r="V8" s="48"/>
      <c r="W8" s="48" t="s">
        <v>177</v>
      </c>
      <c r="X8" s="39" t="s">
        <v>33</v>
      </c>
      <c r="Y8" s="40"/>
    </row>
    <row r="9" spans="1:25" s="39" customFormat="1" ht="15.75" x14ac:dyDescent="0.25">
      <c r="A9" s="61"/>
      <c r="B9" s="84" t="s">
        <v>87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111"/>
      <c r="Y9" s="40"/>
    </row>
    <row r="10" spans="1:25" s="39" customFormat="1" ht="15.75" x14ac:dyDescent="0.25">
      <c r="A10" s="42">
        <v>2</v>
      </c>
      <c r="B10" s="43" t="s">
        <v>29</v>
      </c>
      <c r="C10" s="48"/>
      <c r="D10" s="48"/>
      <c r="E10" s="59"/>
      <c r="F10" s="44" t="s">
        <v>88</v>
      </c>
      <c r="G10" s="75">
        <v>0</v>
      </c>
      <c r="H10" s="75">
        <v>923</v>
      </c>
      <c r="I10" s="75">
        <f>I8+H10</f>
        <v>22740</v>
      </c>
      <c r="J10" s="45" t="s">
        <v>27</v>
      </c>
      <c r="K10" s="45"/>
      <c r="L10" s="45"/>
      <c r="M10" s="45"/>
      <c r="N10" s="45"/>
      <c r="O10" s="45"/>
      <c r="P10" s="45"/>
      <c r="Q10" s="46"/>
      <c r="R10" s="47"/>
      <c r="S10" s="46"/>
      <c r="T10" s="46"/>
      <c r="U10" s="43" t="s">
        <v>28</v>
      </c>
      <c r="V10" s="48"/>
      <c r="W10" s="48" t="s">
        <v>187</v>
      </c>
      <c r="X10" s="39" t="s">
        <v>34</v>
      </c>
      <c r="Y10" s="40"/>
    </row>
    <row r="11" spans="1:25" ht="6.75" customHeight="1" x14ac:dyDescent="0.2">
      <c r="A11" s="49"/>
      <c r="B11" s="50"/>
      <c r="C11" s="51"/>
      <c r="D11" s="51"/>
      <c r="E11" s="60"/>
      <c r="F11" s="51"/>
      <c r="G11" s="52"/>
      <c r="H11" s="52"/>
      <c r="I11" s="49"/>
      <c r="J11" s="53"/>
      <c r="K11" s="53"/>
      <c r="L11" s="53"/>
      <c r="M11" s="53"/>
      <c r="N11" s="53"/>
      <c r="O11" s="53"/>
      <c r="P11" s="53"/>
      <c r="Q11" s="53"/>
      <c r="R11" s="54"/>
      <c r="S11" s="53"/>
      <c r="T11" s="53"/>
      <c r="U11" s="50"/>
      <c r="V11" s="51"/>
      <c r="W11" s="51"/>
    </row>
    <row r="12" spans="1:25" ht="15.6" customHeight="1" x14ac:dyDescent="0.25">
      <c r="A12" s="55"/>
      <c r="B12" s="79" t="s">
        <v>26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80"/>
    </row>
    <row r="13" spans="1:25" s="39" customFormat="1" ht="48" customHeight="1" x14ac:dyDescent="0.2">
      <c r="A13" s="68">
        <f>A10+1</f>
        <v>3</v>
      </c>
      <c r="B13" s="67" t="s">
        <v>2</v>
      </c>
      <c r="C13" s="89" t="s">
        <v>35</v>
      </c>
      <c r="D13" s="93" t="s">
        <v>70</v>
      </c>
      <c r="E13" s="94">
        <v>123452</v>
      </c>
      <c r="F13" s="89" t="s">
        <v>102</v>
      </c>
      <c r="G13" s="95">
        <v>760</v>
      </c>
      <c r="H13" s="95">
        <v>760</v>
      </c>
      <c r="I13" s="95">
        <f>I10+H13</f>
        <v>23500</v>
      </c>
      <c r="J13" s="96"/>
      <c r="K13" s="96">
        <v>2</v>
      </c>
      <c r="L13" s="96">
        <v>1</v>
      </c>
      <c r="M13" s="96">
        <v>4</v>
      </c>
      <c r="N13" s="96"/>
      <c r="O13" s="96"/>
      <c r="P13" s="96"/>
      <c r="Q13" s="96">
        <v>3</v>
      </c>
      <c r="R13" s="96">
        <v>5</v>
      </c>
      <c r="S13" s="97"/>
      <c r="T13" s="96">
        <v>4</v>
      </c>
      <c r="U13" s="96">
        <v>4</v>
      </c>
      <c r="V13" s="98">
        <f>AVERAGE(K13:U13)</f>
        <v>3.2857142857142856</v>
      </c>
      <c r="W13" s="99" t="s">
        <v>178</v>
      </c>
      <c r="X13" s="99" t="s">
        <v>148</v>
      </c>
      <c r="Y13" s="58"/>
    </row>
    <row r="14" spans="1:25" s="39" customFormat="1" ht="45" x14ac:dyDescent="0.2">
      <c r="A14" s="68">
        <f>A13+1</f>
        <v>4</v>
      </c>
      <c r="B14" s="67" t="s">
        <v>2</v>
      </c>
      <c r="C14" s="90" t="s">
        <v>37</v>
      </c>
      <c r="D14" s="93" t="s">
        <v>67</v>
      </c>
      <c r="E14" s="94">
        <v>399072</v>
      </c>
      <c r="F14" s="92" t="s">
        <v>48</v>
      </c>
      <c r="G14" s="124">
        <v>2400</v>
      </c>
      <c r="H14" s="124">
        <v>2750</v>
      </c>
      <c r="I14" s="95">
        <f t="shared" ref="I14:I53" si="0">I13+H14</f>
        <v>26250</v>
      </c>
      <c r="J14" s="96"/>
      <c r="K14" s="96"/>
      <c r="L14" s="96"/>
      <c r="M14" s="96"/>
      <c r="N14" s="96"/>
      <c r="O14" s="96"/>
      <c r="P14" s="96"/>
      <c r="Q14" s="96"/>
      <c r="R14" s="96"/>
      <c r="S14" s="97"/>
      <c r="T14" s="96"/>
      <c r="U14" s="96"/>
      <c r="V14" s="98" t="s">
        <v>28</v>
      </c>
      <c r="W14" s="99" t="s">
        <v>143</v>
      </c>
      <c r="X14" s="99"/>
      <c r="Y14" s="40"/>
    </row>
    <row r="15" spans="1:25" s="39" customFormat="1" ht="30" x14ac:dyDescent="0.2">
      <c r="A15" s="76">
        <v>11</v>
      </c>
      <c r="B15" s="69" t="s">
        <v>3</v>
      </c>
      <c r="C15" s="91" t="s">
        <v>97</v>
      </c>
      <c r="D15" s="100" t="s">
        <v>72</v>
      </c>
      <c r="E15" s="97">
        <v>122434</v>
      </c>
      <c r="F15" s="89" t="s">
        <v>98</v>
      </c>
      <c r="G15" s="95">
        <v>415</v>
      </c>
      <c r="H15" s="95">
        <v>415</v>
      </c>
      <c r="I15" s="95">
        <f t="shared" si="0"/>
        <v>26665</v>
      </c>
      <c r="J15" s="96"/>
      <c r="K15" s="96"/>
      <c r="L15" s="96"/>
      <c r="M15" s="96"/>
      <c r="N15" s="96"/>
      <c r="O15" s="96"/>
      <c r="P15" s="96"/>
      <c r="Q15" s="96"/>
      <c r="R15" s="96"/>
      <c r="S15" s="97"/>
      <c r="T15" s="96"/>
      <c r="U15" s="96"/>
      <c r="V15" s="98" t="s">
        <v>28</v>
      </c>
      <c r="W15" s="99" t="s">
        <v>125</v>
      </c>
      <c r="X15" s="99"/>
      <c r="Y15" s="40"/>
    </row>
    <row r="16" spans="1:25" s="39" customFormat="1" ht="35.450000000000003" customHeight="1" x14ac:dyDescent="0.2">
      <c r="A16" s="68">
        <v>7</v>
      </c>
      <c r="B16" s="69" t="s">
        <v>4</v>
      </c>
      <c r="C16" s="91" t="s">
        <v>71</v>
      </c>
      <c r="D16" s="100" t="s">
        <v>135</v>
      </c>
      <c r="E16" s="97">
        <v>142630</v>
      </c>
      <c r="F16" s="89" t="s">
        <v>69</v>
      </c>
      <c r="G16" s="124">
        <v>2000</v>
      </c>
      <c r="H16" s="124">
        <v>2640</v>
      </c>
      <c r="I16" s="95">
        <f t="shared" si="0"/>
        <v>29305</v>
      </c>
      <c r="J16" s="96"/>
      <c r="K16" s="96"/>
      <c r="L16" s="96"/>
      <c r="M16" s="96"/>
      <c r="N16" s="96"/>
      <c r="O16" s="96"/>
      <c r="P16" s="96"/>
      <c r="Q16" s="96"/>
      <c r="R16" s="96"/>
      <c r="S16" s="97"/>
      <c r="T16" s="96"/>
      <c r="U16" s="96"/>
      <c r="V16" s="98" t="s">
        <v>28</v>
      </c>
      <c r="W16" s="99" t="s">
        <v>126</v>
      </c>
      <c r="X16" s="99"/>
      <c r="Y16" s="40"/>
    </row>
    <row r="17" spans="1:25" s="39" customFormat="1" ht="30" x14ac:dyDescent="0.2">
      <c r="A17" s="68">
        <v>8</v>
      </c>
      <c r="B17" s="70" t="s">
        <v>5</v>
      </c>
      <c r="C17" s="90" t="s">
        <v>73</v>
      </c>
      <c r="D17" s="93" t="s">
        <v>74</v>
      </c>
      <c r="E17" s="94">
        <v>156117</v>
      </c>
      <c r="F17" s="89" t="s">
        <v>49</v>
      </c>
      <c r="G17" s="95">
        <v>1500</v>
      </c>
      <c r="H17" s="95">
        <v>1500</v>
      </c>
      <c r="I17" s="95">
        <f t="shared" si="0"/>
        <v>30805</v>
      </c>
      <c r="J17" s="96"/>
      <c r="K17" s="96">
        <v>4</v>
      </c>
      <c r="L17" s="96">
        <v>3</v>
      </c>
      <c r="M17" s="96">
        <v>5</v>
      </c>
      <c r="N17" s="96"/>
      <c r="O17" s="96"/>
      <c r="P17" s="96"/>
      <c r="Q17" s="96">
        <v>3</v>
      </c>
      <c r="R17" s="96">
        <v>5</v>
      </c>
      <c r="S17" s="97"/>
      <c r="T17" s="96">
        <v>5</v>
      </c>
      <c r="U17" s="96">
        <v>5</v>
      </c>
      <c r="V17" s="98">
        <f>AVERAGE(K17:U17)</f>
        <v>4.2857142857142856</v>
      </c>
      <c r="W17" s="99" t="s">
        <v>127</v>
      </c>
      <c r="X17" s="99"/>
      <c r="Y17" s="40"/>
    </row>
    <row r="18" spans="1:25" s="39" customFormat="1" ht="30" x14ac:dyDescent="0.2">
      <c r="A18" s="68">
        <f t="shared" ref="A18" si="1">A17+1</f>
        <v>9</v>
      </c>
      <c r="B18" s="69" t="s">
        <v>5</v>
      </c>
      <c r="C18" s="90" t="s">
        <v>12</v>
      </c>
      <c r="D18" s="93" t="s">
        <v>67</v>
      </c>
      <c r="E18" s="94">
        <v>395290</v>
      </c>
      <c r="F18" s="89" t="s">
        <v>68</v>
      </c>
      <c r="G18" s="95">
        <v>270</v>
      </c>
      <c r="H18" s="95">
        <v>270</v>
      </c>
      <c r="I18" s="95">
        <f t="shared" si="0"/>
        <v>31075</v>
      </c>
      <c r="J18" s="96"/>
      <c r="K18" s="96">
        <v>4</v>
      </c>
      <c r="L18" s="96">
        <v>3</v>
      </c>
      <c r="M18" s="96">
        <v>4</v>
      </c>
      <c r="N18" s="96"/>
      <c r="O18" s="96"/>
      <c r="P18" s="96"/>
      <c r="Q18" s="96">
        <v>5</v>
      </c>
      <c r="R18" s="96">
        <v>5</v>
      </c>
      <c r="S18" s="97"/>
      <c r="T18" s="96">
        <v>4</v>
      </c>
      <c r="U18" s="96">
        <v>4</v>
      </c>
      <c r="V18" s="98">
        <f>AVERAGE(K18:U18)</f>
        <v>4.1428571428571432</v>
      </c>
      <c r="W18" s="99"/>
      <c r="X18" s="99"/>
      <c r="Y18" s="40"/>
    </row>
    <row r="19" spans="1:25" s="39" customFormat="1" ht="45" x14ac:dyDescent="0.2">
      <c r="A19" s="68">
        <v>12</v>
      </c>
      <c r="B19" s="71" t="s">
        <v>42</v>
      </c>
      <c r="C19" s="91" t="s">
        <v>76</v>
      </c>
      <c r="D19" s="101" t="s">
        <v>75</v>
      </c>
      <c r="E19" s="102">
        <v>465995</v>
      </c>
      <c r="F19" s="103" t="s">
        <v>144</v>
      </c>
      <c r="G19" s="95">
        <v>50</v>
      </c>
      <c r="H19" s="95">
        <v>50</v>
      </c>
      <c r="I19" s="95">
        <f t="shared" si="0"/>
        <v>31125</v>
      </c>
      <c r="J19" s="96"/>
      <c r="K19" s="96">
        <v>4</v>
      </c>
      <c r="L19" s="96">
        <v>5</v>
      </c>
      <c r="M19" s="96">
        <v>4</v>
      </c>
      <c r="N19" s="96"/>
      <c r="O19" s="96"/>
      <c r="P19" s="96"/>
      <c r="Q19" s="96">
        <v>4</v>
      </c>
      <c r="R19" s="96">
        <v>5</v>
      </c>
      <c r="S19" s="97"/>
      <c r="T19" s="96">
        <v>4</v>
      </c>
      <c r="U19" s="96">
        <v>4</v>
      </c>
      <c r="V19" s="98">
        <f>AVERAGE(K19:U19)</f>
        <v>4.2857142857142856</v>
      </c>
      <c r="W19" s="112" t="s">
        <v>128</v>
      </c>
      <c r="X19" s="104"/>
      <c r="Y19" s="40"/>
    </row>
    <row r="20" spans="1:25" s="39" customFormat="1" ht="36" customHeight="1" x14ac:dyDescent="0.2">
      <c r="A20" s="68">
        <v>13</v>
      </c>
      <c r="B20" s="69" t="s">
        <v>5</v>
      </c>
      <c r="C20" s="91" t="s">
        <v>77</v>
      </c>
      <c r="D20" s="100" t="s">
        <v>78</v>
      </c>
      <c r="E20" s="97">
        <v>123591</v>
      </c>
      <c r="F20" s="89" t="s">
        <v>50</v>
      </c>
      <c r="G20" s="95">
        <v>600</v>
      </c>
      <c r="H20" s="95">
        <v>506</v>
      </c>
      <c r="I20" s="95">
        <f t="shared" si="0"/>
        <v>31631</v>
      </c>
      <c r="J20" s="96"/>
      <c r="K20" s="96"/>
      <c r="L20" s="96"/>
      <c r="M20" s="96"/>
      <c r="N20" s="96"/>
      <c r="O20" s="96"/>
      <c r="P20" s="96"/>
      <c r="Q20" s="96"/>
      <c r="R20" s="96"/>
      <c r="S20" s="97"/>
      <c r="T20" s="96"/>
      <c r="U20" s="105"/>
      <c r="V20" s="96" t="s">
        <v>28</v>
      </c>
      <c r="W20" s="99"/>
      <c r="X20" s="99"/>
      <c r="Y20" s="40"/>
    </row>
    <row r="21" spans="1:25" s="39" customFormat="1" ht="45" x14ac:dyDescent="0.2">
      <c r="A21" s="68">
        <v>14</v>
      </c>
      <c r="B21" s="69" t="s">
        <v>11</v>
      </c>
      <c r="C21" s="91" t="s">
        <v>183</v>
      </c>
      <c r="D21" s="100" t="s">
        <v>90</v>
      </c>
      <c r="E21" s="97">
        <v>464428</v>
      </c>
      <c r="F21" s="89" t="s">
        <v>142</v>
      </c>
      <c r="G21" s="95">
        <v>100</v>
      </c>
      <c r="H21" s="95">
        <v>100</v>
      </c>
      <c r="I21" s="95">
        <f t="shared" si="0"/>
        <v>31731</v>
      </c>
      <c r="J21" s="96"/>
      <c r="K21" s="96"/>
      <c r="L21" s="96"/>
      <c r="M21" s="96"/>
      <c r="N21" s="96"/>
      <c r="O21" s="96"/>
      <c r="P21" s="96"/>
      <c r="Q21" s="96"/>
      <c r="R21" s="96"/>
      <c r="S21" s="97"/>
      <c r="T21" s="96"/>
      <c r="U21" s="105"/>
      <c r="V21" s="96" t="s">
        <v>28</v>
      </c>
      <c r="W21" s="99"/>
      <c r="X21" s="99"/>
      <c r="Y21" s="40"/>
    </row>
    <row r="22" spans="1:25" s="39" customFormat="1" ht="35.25" customHeight="1" x14ac:dyDescent="0.2">
      <c r="A22" s="68">
        <v>15</v>
      </c>
      <c r="B22" s="69" t="s">
        <v>11</v>
      </c>
      <c r="C22" s="92" t="s">
        <v>101</v>
      </c>
      <c r="D22" s="100" t="s">
        <v>90</v>
      </c>
      <c r="E22" s="97">
        <v>398029</v>
      </c>
      <c r="F22" s="89" t="s">
        <v>113</v>
      </c>
      <c r="G22" s="124">
        <v>2500</v>
      </c>
      <c r="H22" s="124">
        <v>100</v>
      </c>
      <c r="I22" s="95">
        <f t="shared" si="0"/>
        <v>31831</v>
      </c>
      <c r="J22" s="96"/>
      <c r="K22" s="106">
        <v>4</v>
      </c>
      <c r="L22" s="106">
        <v>5</v>
      </c>
      <c r="M22" s="106">
        <v>5</v>
      </c>
      <c r="N22" s="106"/>
      <c r="O22" s="106"/>
      <c r="P22" s="106"/>
      <c r="Q22" s="106">
        <v>4</v>
      </c>
      <c r="R22" s="106">
        <v>5</v>
      </c>
      <c r="S22" s="107"/>
      <c r="T22" s="106">
        <v>5</v>
      </c>
      <c r="U22" s="106">
        <v>4</v>
      </c>
      <c r="V22" s="98">
        <f>AVERAGE(K22:U22)</f>
        <v>4.5714285714285712</v>
      </c>
      <c r="W22" s="99" t="s">
        <v>51</v>
      </c>
      <c r="X22" s="99" t="s">
        <v>149</v>
      </c>
      <c r="Y22" s="40"/>
    </row>
    <row r="23" spans="1:25" s="39" customFormat="1" ht="62.25" customHeight="1" x14ac:dyDescent="0.2">
      <c r="A23" s="68">
        <v>16</v>
      </c>
      <c r="B23" s="67" t="s">
        <v>8</v>
      </c>
      <c r="C23" s="89" t="s">
        <v>114</v>
      </c>
      <c r="D23" s="100" t="s">
        <v>91</v>
      </c>
      <c r="E23" s="97">
        <v>334588</v>
      </c>
      <c r="F23" s="89" t="s">
        <v>116</v>
      </c>
      <c r="G23" s="95">
        <v>100</v>
      </c>
      <c r="H23" s="95">
        <v>140</v>
      </c>
      <c r="I23" s="95">
        <f t="shared" si="0"/>
        <v>31971</v>
      </c>
      <c r="J23" s="96"/>
      <c r="K23" s="96"/>
      <c r="L23" s="96"/>
      <c r="M23" s="96"/>
      <c r="N23" s="96"/>
      <c r="O23" s="96"/>
      <c r="P23" s="96"/>
      <c r="Q23" s="96"/>
      <c r="R23" s="96"/>
      <c r="S23" s="97"/>
      <c r="T23" s="96"/>
      <c r="U23" s="105"/>
      <c r="V23" s="96" t="s">
        <v>28</v>
      </c>
      <c r="W23" s="108"/>
      <c r="X23" s="99"/>
      <c r="Y23" s="40"/>
    </row>
    <row r="24" spans="1:25" s="39" customFormat="1" ht="30" x14ac:dyDescent="0.2">
      <c r="A24" s="68">
        <v>17</v>
      </c>
      <c r="B24" s="67" t="s">
        <v>46</v>
      </c>
      <c r="C24" s="90" t="s">
        <v>52</v>
      </c>
      <c r="D24" s="100" t="s">
        <v>90</v>
      </c>
      <c r="E24" s="97">
        <v>469977</v>
      </c>
      <c r="F24" s="89" t="s">
        <v>105</v>
      </c>
      <c r="G24" s="95">
        <v>575</v>
      </c>
      <c r="H24" s="95">
        <v>575</v>
      </c>
      <c r="I24" s="95">
        <f t="shared" si="0"/>
        <v>32546</v>
      </c>
      <c r="J24" s="96"/>
      <c r="K24" s="96"/>
      <c r="L24" s="96"/>
      <c r="M24" s="96"/>
      <c r="N24" s="96"/>
      <c r="O24" s="96"/>
      <c r="P24" s="96"/>
      <c r="Q24" s="96"/>
      <c r="R24" s="96"/>
      <c r="S24" s="97"/>
      <c r="T24" s="96"/>
      <c r="U24" s="105"/>
      <c r="V24" s="96" t="s">
        <v>28</v>
      </c>
      <c r="W24" s="99" t="s">
        <v>129</v>
      </c>
      <c r="X24" s="99"/>
      <c r="Y24" s="40"/>
    </row>
    <row r="25" spans="1:25" s="39" customFormat="1" ht="30" x14ac:dyDescent="0.2">
      <c r="A25" s="68">
        <v>19</v>
      </c>
      <c r="B25" s="69" t="s">
        <v>9</v>
      </c>
      <c r="C25" s="91" t="s">
        <v>84</v>
      </c>
      <c r="D25" s="93" t="s">
        <v>90</v>
      </c>
      <c r="E25" s="94">
        <v>456609</v>
      </c>
      <c r="F25" s="89" t="s">
        <v>123</v>
      </c>
      <c r="G25" s="124">
        <v>165</v>
      </c>
      <c r="H25" s="124">
        <v>465</v>
      </c>
      <c r="I25" s="95">
        <f t="shared" si="0"/>
        <v>33011</v>
      </c>
      <c r="J25" s="96"/>
      <c r="K25" s="96"/>
      <c r="L25" s="96"/>
      <c r="M25" s="96"/>
      <c r="N25" s="96"/>
      <c r="O25" s="96"/>
      <c r="P25" s="96"/>
      <c r="Q25" s="96"/>
      <c r="R25" s="96"/>
      <c r="S25" s="97"/>
      <c r="T25" s="96"/>
      <c r="U25" s="105"/>
      <c r="V25" s="96" t="s">
        <v>28</v>
      </c>
      <c r="W25" s="99"/>
      <c r="X25" s="99"/>
      <c r="Y25" s="40"/>
    </row>
    <row r="26" spans="1:25" s="39" customFormat="1" ht="15" x14ac:dyDescent="0.2">
      <c r="A26" s="68">
        <v>21</v>
      </c>
      <c r="B26" s="69" t="s">
        <v>10</v>
      </c>
      <c r="C26" s="91" t="s">
        <v>53</v>
      </c>
      <c r="D26" s="93" t="s">
        <v>92</v>
      </c>
      <c r="E26" s="94">
        <v>368299</v>
      </c>
      <c r="F26" s="89" t="s">
        <v>112</v>
      </c>
      <c r="G26" s="95">
        <v>997</v>
      </c>
      <c r="H26" s="95">
        <v>1054</v>
      </c>
      <c r="I26" s="95">
        <f t="shared" si="0"/>
        <v>34065</v>
      </c>
      <c r="J26" s="96"/>
      <c r="K26" s="96"/>
      <c r="L26" s="96"/>
      <c r="M26" s="96"/>
      <c r="N26" s="96"/>
      <c r="O26" s="96"/>
      <c r="P26" s="96"/>
      <c r="Q26" s="96"/>
      <c r="R26" s="96"/>
      <c r="S26" s="97"/>
      <c r="T26" s="96"/>
      <c r="U26" s="105"/>
      <c r="V26" s="96" t="s">
        <v>28</v>
      </c>
      <c r="W26" s="99"/>
      <c r="X26" s="99"/>
      <c r="Y26" s="40"/>
    </row>
    <row r="27" spans="1:25" s="39" customFormat="1" ht="30" x14ac:dyDescent="0.2">
      <c r="A27" s="68">
        <v>22</v>
      </c>
      <c r="B27" s="69" t="s">
        <v>10</v>
      </c>
      <c r="C27" s="91" t="s">
        <v>54</v>
      </c>
      <c r="D27" s="93" t="s">
        <v>90</v>
      </c>
      <c r="E27" s="94">
        <v>473224</v>
      </c>
      <c r="F27" s="89" t="s">
        <v>168</v>
      </c>
      <c r="G27" s="95">
        <v>30</v>
      </c>
      <c r="H27" s="95">
        <v>30</v>
      </c>
      <c r="I27" s="95">
        <f t="shared" si="0"/>
        <v>34095</v>
      </c>
      <c r="J27" s="96"/>
      <c r="K27" s="96"/>
      <c r="L27" s="96"/>
      <c r="M27" s="96"/>
      <c r="N27" s="96"/>
      <c r="O27" s="96"/>
      <c r="P27" s="96"/>
      <c r="Q27" s="96"/>
      <c r="R27" s="96"/>
      <c r="S27" s="97"/>
      <c r="T27" s="96"/>
      <c r="U27" s="105"/>
      <c r="V27" s="96" t="s">
        <v>28</v>
      </c>
      <c r="W27" s="99"/>
      <c r="X27" s="99"/>
      <c r="Y27" s="40"/>
    </row>
    <row r="28" spans="1:25" s="39" customFormat="1" ht="60" customHeight="1" x14ac:dyDescent="0.2">
      <c r="A28" s="68">
        <v>23</v>
      </c>
      <c r="B28" s="69" t="s">
        <v>10</v>
      </c>
      <c r="C28" s="91" t="s">
        <v>93</v>
      </c>
      <c r="D28" s="93" t="s">
        <v>103</v>
      </c>
      <c r="E28" s="94">
        <v>372857</v>
      </c>
      <c r="F28" s="89" t="s">
        <v>117</v>
      </c>
      <c r="G28" s="95">
        <v>3100</v>
      </c>
      <c r="H28" s="95">
        <v>3101</v>
      </c>
      <c r="I28" s="95">
        <f t="shared" si="0"/>
        <v>37196</v>
      </c>
      <c r="J28" s="96"/>
      <c r="K28" s="96"/>
      <c r="L28" s="96"/>
      <c r="M28" s="96"/>
      <c r="N28" s="96"/>
      <c r="O28" s="96"/>
      <c r="P28" s="96"/>
      <c r="Q28" s="96"/>
      <c r="R28" s="96"/>
      <c r="S28" s="97"/>
      <c r="T28" s="96"/>
      <c r="U28" s="105"/>
      <c r="V28" s="96" t="s">
        <v>28</v>
      </c>
      <c r="W28" s="99" t="s">
        <v>130</v>
      </c>
      <c r="X28" s="99"/>
      <c r="Y28" s="40"/>
    </row>
    <row r="29" spans="1:25" s="39" customFormat="1" ht="30" x14ac:dyDescent="0.2">
      <c r="A29" s="68">
        <v>28</v>
      </c>
      <c r="B29" s="69" t="s">
        <v>10</v>
      </c>
      <c r="C29" s="90" t="s">
        <v>55</v>
      </c>
      <c r="D29" s="93" t="s">
        <v>90</v>
      </c>
      <c r="E29" s="94">
        <v>334888</v>
      </c>
      <c r="F29" s="89" t="s">
        <v>118</v>
      </c>
      <c r="G29" s="95">
        <v>75</v>
      </c>
      <c r="H29" s="95">
        <v>75</v>
      </c>
      <c r="I29" s="95">
        <f t="shared" si="0"/>
        <v>37271</v>
      </c>
      <c r="J29" s="96"/>
      <c r="K29" s="96"/>
      <c r="L29" s="96"/>
      <c r="M29" s="96"/>
      <c r="N29" s="96"/>
      <c r="O29" s="96"/>
      <c r="P29" s="96"/>
      <c r="Q29" s="96"/>
      <c r="R29" s="96"/>
      <c r="S29" s="97"/>
      <c r="T29" s="96"/>
      <c r="U29" s="105"/>
      <c r="V29" s="96" t="s">
        <v>28</v>
      </c>
      <c r="W29" s="99"/>
      <c r="X29" s="99"/>
      <c r="Y29" s="40"/>
    </row>
    <row r="30" spans="1:25" s="39" customFormat="1" ht="59.25" customHeight="1" x14ac:dyDescent="0.2">
      <c r="A30" s="68">
        <v>29</v>
      </c>
      <c r="B30" s="67" t="s">
        <v>5</v>
      </c>
      <c r="C30" s="90" t="s">
        <v>107</v>
      </c>
      <c r="D30" s="93" t="s">
        <v>90</v>
      </c>
      <c r="E30" s="94">
        <v>464431</v>
      </c>
      <c r="F30" s="89" t="s">
        <v>119</v>
      </c>
      <c r="G30" s="95">
        <v>100</v>
      </c>
      <c r="H30" s="95">
        <v>125</v>
      </c>
      <c r="I30" s="95">
        <f t="shared" si="0"/>
        <v>37396</v>
      </c>
      <c r="J30" s="96"/>
      <c r="K30" s="96"/>
      <c r="L30" s="96"/>
      <c r="M30" s="96"/>
      <c r="N30" s="96"/>
      <c r="O30" s="96"/>
      <c r="P30" s="96"/>
      <c r="Q30" s="96"/>
      <c r="R30" s="96"/>
      <c r="S30" s="97"/>
      <c r="T30" s="96"/>
      <c r="U30" s="105"/>
      <c r="V30" s="96" t="s">
        <v>28</v>
      </c>
      <c r="W30" s="109"/>
      <c r="X30" s="99"/>
      <c r="Y30" s="40"/>
    </row>
    <row r="31" spans="1:25" s="39" customFormat="1" ht="33" customHeight="1" x14ac:dyDescent="0.2">
      <c r="A31" s="68">
        <v>30</v>
      </c>
      <c r="B31" s="69" t="s">
        <v>5</v>
      </c>
      <c r="C31" s="91" t="s">
        <v>104</v>
      </c>
      <c r="D31" s="93" t="s">
        <v>92</v>
      </c>
      <c r="E31" s="94">
        <v>149683</v>
      </c>
      <c r="F31" s="89" t="s">
        <v>121</v>
      </c>
      <c r="G31" s="95">
        <v>10</v>
      </c>
      <c r="H31" s="95">
        <v>10</v>
      </c>
      <c r="I31" s="95">
        <f t="shared" si="0"/>
        <v>37406</v>
      </c>
      <c r="J31" s="96"/>
      <c r="K31" s="96"/>
      <c r="L31" s="96"/>
      <c r="M31" s="96"/>
      <c r="N31" s="96"/>
      <c r="O31" s="96"/>
      <c r="P31" s="96"/>
      <c r="Q31" s="96"/>
      <c r="R31" s="96"/>
      <c r="S31" s="97"/>
      <c r="T31" s="96"/>
      <c r="U31" s="105"/>
      <c r="V31" s="96" t="s">
        <v>28</v>
      </c>
      <c r="W31" s="99" t="s">
        <v>59</v>
      </c>
      <c r="X31" s="99"/>
      <c r="Y31" s="40"/>
    </row>
    <row r="32" spans="1:25" s="39" customFormat="1" ht="50.25" customHeight="1" x14ac:dyDescent="0.2">
      <c r="A32" s="68">
        <v>31</v>
      </c>
      <c r="B32" s="69" t="s">
        <v>5</v>
      </c>
      <c r="C32" s="91" t="s">
        <v>96</v>
      </c>
      <c r="D32" s="93" t="s">
        <v>90</v>
      </c>
      <c r="E32" s="94">
        <v>461410</v>
      </c>
      <c r="F32" s="89" t="s">
        <v>120</v>
      </c>
      <c r="G32" s="95">
        <v>275</v>
      </c>
      <c r="H32" s="95">
        <v>275</v>
      </c>
      <c r="I32" s="95">
        <f t="shared" si="0"/>
        <v>37681</v>
      </c>
      <c r="J32" s="110"/>
      <c r="K32" s="96">
        <v>4</v>
      </c>
      <c r="L32" s="96">
        <v>3</v>
      </c>
      <c r="M32" s="96">
        <v>4</v>
      </c>
      <c r="N32" s="96"/>
      <c r="O32" s="96">
        <v>2</v>
      </c>
      <c r="P32" s="96"/>
      <c r="Q32" s="96">
        <v>2</v>
      </c>
      <c r="R32" s="96">
        <v>3</v>
      </c>
      <c r="S32" s="97"/>
      <c r="T32" s="96">
        <v>4</v>
      </c>
      <c r="U32" s="96">
        <v>4</v>
      </c>
      <c r="V32" s="98">
        <f>AVERAGE(K32:U32)</f>
        <v>3.25</v>
      </c>
      <c r="W32" s="99" t="s">
        <v>40</v>
      </c>
      <c r="X32" s="99" t="s">
        <v>150</v>
      </c>
      <c r="Y32" s="40"/>
    </row>
    <row r="33" spans="1:25" s="39" customFormat="1" ht="23.45" customHeight="1" x14ac:dyDescent="0.2">
      <c r="A33" s="74">
        <v>32</v>
      </c>
      <c r="B33" s="70" t="s">
        <v>5</v>
      </c>
      <c r="C33" s="90" t="s">
        <v>38</v>
      </c>
      <c r="D33" s="93" t="s">
        <v>95</v>
      </c>
      <c r="E33" s="94">
        <v>328188</v>
      </c>
      <c r="F33" s="89" t="s">
        <v>115</v>
      </c>
      <c r="G33" s="95">
        <v>110</v>
      </c>
      <c r="H33" s="95">
        <v>110</v>
      </c>
      <c r="I33" s="95">
        <f t="shared" si="0"/>
        <v>37791</v>
      </c>
      <c r="J33" s="96"/>
      <c r="K33" s="96"/>
      <c r="L33" s="96"/>
      <c r="M33" s="96"/>
      <c r="N33" s="96"/>
      <c r="O33" s="96"/>
      <c r="P33" s="96"/>
      <c r="Q33" s="96"/>
      <c r="R33" s="96"/>
      <c r="S33" s="97"/>
      <c r="T33" s="96"/>
      <c r="U33" s="96"/>
      <c r="V33" s="98" t="s">
        <v>28</v>
      </c>
      <c r="W33" s="99" t="s">
        <v>131</v>
      </c>
      <c r="X33" s="99"/>
      <c r="Y33" s="40"/>
    </row>
    <row r="34" spans="1:25" s="39" customFormat="1" ht="30" x14ac:dyDescent="0.2">
      <c r="A34" s="68">
        <v>33</v>
      </c>
      <c r="B34" s="70" t="s">
        <v>5</v>
      </c>
      <c r="C34" s="90" t="s">
        <v>57</v>
      </c>
      <c r="D34" s="93" t="s">
        <v>72</v>
      </c>
      <c r="E34" s="94">
        <v>469690</v>
      </c>
      <c r="F34" s="89" t="s">
        <v>80</v>
      </c>
      <c r="G34" s="124">
        <v>4347</v>
      </c>
      <c r="H34" s="124">
        <v>7900</v>
      </c>
      <c r="I34" s="95">
        <f t="shared" si="0"/>
        <v>45691</v>
      </c>
      <c r="J34" s="96"/>
      <c r="K34" s="96"/>
      <c r="L34" s="96"/>
      <c r="M34" s="96"/>
      <c r="N34" s="96"/>
      <c r="O34" s="96"/>
      <c r="P34" s="96"/>
      <c r="Q34" s="96"/>
      <c r="R34" s="96"/>
      <c r="S34" s="97"/>
      <c r="T34" s="96"/>
      <c r="U34" s="96"/>
      <c r="V34" s="98" t="s">
        <v>28</v>
      </c>
      <c r="W34" s="99"/>
      <c r="X34" s="99"/>
      <c r="Y34" s="40"/>
    </row>
    <row r="35" spans="1:25" s="39" customFormat="1" ht="39.75" customHeight="1" x14ac:dyDescent="0.2">
      <c r="A35" s="68">
        <v>34</v>
      </c>
      <c r="B35" s="70" t="s">
        <v>5</v>
      </c>
      <c r="C35" s="90" t="s">
        <v>39</v>
      </c>
      <c r="D35" s="93" t="s">
        <v>90</v>
      </c>
      <c r="E35" s="94">
        <v>149671</v>
      </c>
      <c r="F35" s="89" t="s">
        <v>122</v>
      </c>
      <c r="G35" s="95">
        <v>35</v>
      </c>
      <c r="H35" s="95">
        <v>35</v>
      </c>
      <c r="I35" s="95">
        <f t="shared" si="0"/>
        <v>45726</v>
      </c>
      <c r="J35" s="96"/>
      <c r="K35" s="96"/>
      <c r="L35" s="96"/>
      <c r="M35" s="96"/>
      <c r="N35" s="96"/>
      <c r="O35" s="96"/>
      <c r="P35" s="96"/>
      <c r="Q35" s="96"/>
      <c r="R35" s="96"/>
      <c r="S35" s="97"/>
      <c r="T35" s="96"/>
      <c r="U35" s="96"/>
      <c r="V35" s="98" t="s">
        <v>28</v>
      </c>
      <c r="W35" s="99" t="s">
        <v>41</v>
      </c>
      <c r="X35" s="99"/>
      <c r="Y35" s="40"/>
    </row>
    <row r="36" spans="1:25" s="39" customFormat="1" ht="34.9" customHeight="1" x14ac:dyDescent="0.2">
      <c r="A36" s="68">
        <v>35</v>
      </c>
      <c r="B36" s="70" t="s">
        <v>5</v>
      </c>
      <c r="C36" s="90" t="s">
        <v>133</v>
      </c>
      <c r="D36" s="93" t="s">
        <v>106</v>
      </c>
      <c r="E36" s="94">
        <v>139435</v>
      </c>
      <c r="F36" s="99" t="s">
        <v>132</v>
      </c>
      <c r="G36" s="95">
        <v>250</v>
      </c>
      <c r="H36" s="95">
        <v>210</v>
      </c>
      <c r="I36" s="95">
        <f t="shared" si="0"/>
        <v>45936</v>
      </c>
      <c r="J36" s="96"/>
      <c r="K36" s="96"/>
      <c r="L36" s="96"/>
      <c r="M36" s="96"/>
      <c r="N36" s="96"/>
      <c r="O36" s="96"/>
      <c r="P36" s="96"/>
      <c r="Q36" s="96"/>
      <c r="R36" s="96"/>
      <c r="S36" s="97"/>
      <c r="T36" s="96"/>
      <c r="U36" s="96"/>
      <c r="V36" s="98" t="s">
        <v>28</v>
      </c>
      <c r="W36" s="99"/>
      <c r="X36" s="99"/>
      <c r="Y36" s="40"/>
    </row>
    <row r="37" spans="1:25" s="39" customFormat="1" ht="30.75" x14ac:dyDescent="0.2">
      <c r="A37" s="68">
        <v>37</v>
      </c>
      <c r="B37" s="69" t="s">
        <v>5</v>
      </c>
      <c r="C37" s="90" t="s">
        <v>58</v>
      </c>
      <c r="D37" s="93" t="s">
        <v>66</v>
      </c>
      <c r="E37" s="94" t="s">
        <v>66</v>
      </c>
      <c r="F37" s="89" t="s">
        <v>94</v>
      </c>
      <c r="G37" s="95">
        <v>0</v>
      </c>
      <c r="H37" s="95">
        <v>0</v>
      </c>
      <c r="I37" s="95">
        <f t="shared" si="0"/>
        <v>45936</v>
      </c>
      <c r="J37" s="96"/>
      <c r="K37" s="96">
        <v>5</v>
      </c>
      <c r="L37" s="96">
        <v>3</v>
      </c>
      <c r="M37" s="96">
        <v>4</v>
      </c>
      <c r="N37" s="96"/>
      <c r="O37" s="96">
        <v>4</v>
      </c>
      <c r="P37" s="96"/>
      <c r="Q37" s="96">
        <v>4</v>
      </c>
      <c r="R37" s="96">
        <v>3</v>
      </c>
      <c r="S37" s="97"/>
      <c r="T37" s="96">
        <v>2</v>
      </c>
      <c r="U37" s="96">
        <v>1</v>
      </c>
      <c r="V37" s="98">
        <f>AVERAGE(K37:U37)</f>
        <v>3.25</v>
      </c>
      <c r="W37" s="99"/>
      <c r="X37" s="99"/>
      <c r="Y37" s="58"/>
    </row>
    <row r="38" spans="1:25" s="39" customFormat="1" ht="30.75" x14ac:dyDescent="0.2">
      <c r="A38" s="68">
        <v>39</v>
      </c>
      <c r="B38" s="69" t="s">
        <v>4</v>
      </c>
      <c r="C38" s="91" t="s">
        <v>83</v>
      </c>
      <c r="D38" s="100" t="s">
        <v>66</v>
      </c>
      <c r="E38" s="97" t="s">
        <v>66</v>
      </c>
      <c r="F38" s="89" t="s">
        <v>94</v>
      </c>
      <c r="G38" s="95">
        <v>0</v>
      </c>
      <c r="H38" s="95">
        <v>0</v>
      </c>
      <c r="I38" s="95">
        <f t="shared" si="0"/>
        <v>45936</v>
      </c>
      <c r="J38" s="96"/>
      <c r="K38" s="96">
        <v>5</v>
      </c>
      <c r="L38" s="96">
        <v>5</v>
      </c>
      <c r="M38" s="96">
        <v>5</v>
      </c>
      <c r="N38" s="96"/>
      <c r="O38" s="96">
        <v>4</v>
      </c>
      <c r="P38" s="96"/>
      <c r="Q38" s="96">
        <v>3</v>
      </c>
      <c r="R38" s="96">
        <v>4</v>
      </c>
      <c r="S38" s="97"/>
      <c r="T38" s="96">
        <v>1</v>
      </c>
      <c r="U38" s="96">
        <v>1</v>
      </c>
      <c r="V38" s="98">
        <f>AVERAGE(K38:U38)</f>
        <v>3.5</v>
      </c>
      <c r="W38" s="109"/>
      <c r="X38" s="99"/>
      <c r="Y38" s="58"/>
    </row>
    <row r="39" spans="1:25" s="39" customFormat="1" ht="30" x14ac:dyDescent="0.2">
      <c r="A39" s="68">
        <v>41</v>
      </c>
      <c r="B39" s="69" t="s">
        <v>5</v>
      </c>
      <c r="C39" s="90" t="s">
        <v>134</v>
      </c>
      <c r="D39" s="93" t="s">
        <v>79</v>
      </c>
      <c r="E39" s="94" t="s">
        <v>79</v>
      </c>
      <c r="F39" s="89" t="s">
        <v>43</v>
      </c>
      <c r="G39" s="95">
        <v>0</v>
      </c>
      <c r="H39" s="95">
        <v>0</v>
      </c>
      <c r="I39" s="95">
        <f t="shared" si="0"/>
        <v>45936</v>
      </c>
      <c r="J39" s="96"/>
      <c r="K39" s="96">
        <v>5</v>
      </c>
      <c r="L39" s="96">
        <v>5</v>
      </c>
      <c r="M39" s="96">
        <v>4</v>
      </c>
      <c r="N39" s="96"/>
      <c r="O39" s="96">
        <v>4</v>
      </c>
      <c r="P39" s="96"/>
      <c r="Q39" s="96">
        <v>3</v>
      </c>
      <c r="R39" s="96">
        <v>4</v>
      </c>
      <c r="S39" s="97"/>
      <c r="T39" s="96">
        <v>1</v>
      </c>
      <c r="U39" s="96">
        <v>1</v>
      </c>
      <c r="V39" s="98">
        <f>AVERAGE(K39:U39)</f>
        <v>3.375</v>
      </c>
      <c r="W39" s="109"/>
      <c r="X39" s="99"/>
      <c r="Y39" s="58"/>
    </row>
    <row r="40" spans="1:25" s="39" customFormat="1" ht="30" x14ac:dyDescent="0.2">
      <c r="A40" s="68">
        <v>42</v>
      </c>
      <c r="B40" s="69" t="s">
        <v>5</v>
      </c>
      <c r="C40" s="91" t="s">
        <v>136</v>
      </c>
      <c r="D40" s="100" t="s">
        <v>81</v>
      </c>
      <c r="E40" s="94">
        <v>466539</v>
      </c>
      <c r="F40" s="89" t="s">
        <v>82</v>
      </c>
      <c r="G40" s="95">
        <v>250</v>
      </c>
      <c r="H40" s="95">
        <v>250</v>
      </c>
      <c r="I40" s="95">
        <f t="shared" si="0"/>
        <v>46186</v>
      </c>
      <c r="J40" s="96"/>
      <c r="K40" s="96"/>
      <c r="L40" s="96"/>
      <c r="M40" s="96"/>
      <c r="N40" s="96"/>
      <c r="O40" s="96"/>
      <c r="P40" s="96"/>
      <c r="Q40" s="96"/>
      <c r="R40" s="96"/>
      <c r="S40" s="97"/>
      <c r="T40" s="96"/>
      <c r="U40" s="96"/>
      <c r="V40" s="98" t="s">
        <v>28</v>
      </c>
      <c r="W40" s="99"/>
      <c r="X40" s="99"/>
      <c r="Y40" s="58"/>
    </row>
    <row r="41" spans="1:25" s="39" customFormat="1" ht="35.1" customHeight="1" x14ac:dyDescent="0.2">
      <c r="A41" s="68">
        <v>43</v>
      </c>
      <c r="B41" s="69" t="s">
        <v>44</v>
      </c>
      <c r="C41" s="91" t="s">
        <v>60</v>
      </c>
      <c r="D41" s="100" t="s">
        <v>62</v>
      </c>
      <c r="E41" s="97">
        <v>122645</v>
      </c>
      <c r="F41" s="89" t="s">
        <v>145</v>
      </c>
      <c r="G41" s="124">
        <v>3300</v>
      </c>
      <c r="H41" s="124">
        <v>700</v>
      </c>
      <c r="I41" s="95">
        <f t="shared" si="0"/>
        <v>46886</v>
      </c>
      <c r="J41" s="96"/>
      <c r="K41" s="96"/>
      <c r="L41" s="96"/>
      <c r="M41" s="96"/>
      <c r="N41" s="96"/>
      <c r="O41" s="96"/>
      <c r="P41" s="96"/>
      <c r="Q41" s="96"/>
      <c r="R41" s="96"/>
      <c r="S41" s="97"/>
      <c r="T41" s="96"/>
      <c r="U41" s="96"/>
      <c r="V41" s="98" t="s">
        <v>28</v>
      </c>
      <c r="W41" s="99" t="s">
        <v>146</v>
      </c>
      <c r="X41" s="99"/>
      <c r="Y41" s="40"/>
    </row>
    <row r="42" spans="1:25" s="39" customFormat="1" ht="45" x14ac:dyDescent="0.2">
      <c r="A42" s="68">
        <v>44</v>
      </c>
      <c r="B42" s="69" t="s">
        <v>45</v>
      </c>
      <c r="C42" s="91" t="s">
        <v>63</v>
      </c>
      <c r="D42" s="100" t="s">
        <v>64</v>
      </c>
      <c r="E42" s="97">
        <v>466128</v>
      </c>
      <c r="F42" s="92" t="s">
        <v>147</v>
      </c>
      <c r="G42" s="95">
        <v>150</v>
      </c>
      <c r="H42" s="95">
        <v>210</v>
      </c>
      <c r="I42" s="95">
        <f t="shared" si="0"/>
        <v>47096</v>
      </c>
      <c r="J42" s="96"/>
      <c r="K42" s="96"/>
      <c r="L42" s="96"/>
      <c r="M42" s="96"/>
      <c r="N42" s="96"/>
      <c r="O42" s="96"/>
      <c r="P42" s="96"/>
      <c r="Q42" s="96"/>
      <c r="R42" s="96"/>
      <c r="S42" s="97"/>
      <c r="T42" s="96"/>
      <c r="U42" s="96"/>
      <c r="V42" s="98" t="s">
        <v>28</v>
      </c>
      <c r="W42" s="99" t="s">
        <v>138</v>
      </c>
      <c r="X42" s="99"/>
      <c r="Y42" s="40"/>
    </row>
    <row r="43" spans="1:25" s="39" customFormat="1" ht="54.6" customHeight="1" x14ac:dyDescent="0.2">
      <c r="A43" s="68">
        <v>45</v>
      </c>
      <c r="B43" s="69" t="s">
        <v>5</v>
      </c>
      <c r="C43" s="91" t="s">
        <v>85</v>
      </c>
      <c r="D43" s="100" t="s">
        <v>67</v>
      </c>
      <c r="E43" s="97">
        <v>152054</v>
      </c>
      <c r="F43" s="92" t="s">
        <v>86</v>
      </c>
      <c r="G43" s="95">
        <v>26</v>
      </c>
      <c r="H43" s="95">
        <v>26</v>
      </c>
      <c r="I43" s="95">
        <f t="shared" si="0"/>
        <v>47122</v>
      </c>
      <c r="J43" s="96"/>
      <c r="K43" s="96"/>
      <c r="L43" s="96"/>
      <c r="M43" s="96"/>
      <c r="N43" s="96"/>
      <c r="O43" s="96"/>
      <c r="P43" s="96"/>
      <c r="Q43" s="96"/>
      <c r="R43" s="96"/>
      <c r="S43" s="97"/>
      <c r="T43" s="96"/>
      <c r="U43" s="96"/>
      <c r="V43" s="98" t="s">
        <v>28</v>
      </c>
      <c r="W43" s="99" t="s">
        <v>141</v>
      </c>
      <c r="X43" s="99"/>
      <c r="Y43" s="40"/>
    </row>
    <row r="44" spans="1:25" s="39" customFormat="1" ht="60" x14ac:dyDescent="0.2">
      <c r="A44" s="68">
        <v>49</v>
      </c>
      <c r="B44" s="69" t="s">
        <v>45</v>
      </c>
      <c r="C44" s="91" t="s">
        <v>65</v>
      </c>
      <c r="D44" s="93" t="s">
        <v>81</v>
      </c>
      <c r="E44" s="94" t="s">
        <v>66</v>
      </c>
      <c r="F44" s="92" t="s">
        <v>100</v>
      </c>
      <c r="G44" s="95">
        <v>300</v>
      </c>
      <c r="H44" s="95">
        <v>300</v>
      </c>
      <c r="I44" s="95">
        <f t="shared" si="0"/>
        <v>47422</v>
      </c>
      <c r="J44" s="96"/>
      <c r="K44" s="96">
        <v>4</v>
      </c>
      <c r="L44" s="96">
        <v>5</v>
      </c>
      <c r="M44" s="96">
        <v>5</v>
      </c>
      <c r="N44" s="96"/>
      <c r="O44" s="96">
        <v>4</v>
      </c>
      <c r="P44" s="96"/>
      <c r="Q44" s="96">
        <v>4</v>
      </c>
      <c r="R44" s="96">
        <v>5</v>
      </c>
      <c r="S44" s="97"/>
      <c r="T44" s="96">
        <v>5</v>
      </c>
      <c r="U44" s="96">
        <v>5</v>
      </c>
      <c r="V44" s="98">
        <f>AVERAGE(K45:M45)</f>
        <v>4.666666666666667</v>
      </c>
      <c r="W44" s="99" t="s">
        <v>169</v>
      </c>
      <c r="X44" s="99"/>
      <c r="Y44" s="40"/>
    </row>
    <row r="45" spans="1:25" ht="48" customHeight="1" x14ac:dyDescent="0.2">
      <c r="A45" s="68">
        <v>50</v>
      </c>
      <c r="B45" s="69" t="s">
        <v>9</v>
      </c>
      <c r="C45" s="92" t="s">
        <v>124</v>
      </c>
      <c r="D45" s="93" t="s">
        <v>66</v>
      </c>
      <c r="E45" s="94" t="s">
        <v>66</v>
      </c>
      <c r="F45" s="92" t="s">
        <v>139</v>
      </c>
      <c r="G45" s="95">
        <v>0</v>
      </c>
      <c r="H45" s="95">
        <v>0</v>
      </c>
      <c r="I45" s="95">
        <f t="shared" si="0"/>
        <v>47422</v>
      </c>
      <c r="J45" s="96"/>
      <c r="K45" s="96">
        <v>4</v>
      </c>
      <c r="L45" s="96">
        <v>5</v>
      </c>
      <c r="M45" s="96">
        <v>5</v>
      </c>
      <c r="N45" s="96"/>
      <c r="O45" s="96" t="s">
        <v>157</v>
      </c>
      <c r="P45" s="96"/>
      <c r="Q45" s="96"/>
      <c r="R45" s="96" t="s">
        <v>157</v>
      </c>
      <c r="S45" s="97"/>
      <c r="T45" s="96" t="s">
        <v>157</v>
      </c>
      <c r="U45" s="96" t="s">
        <v>157</v>
      </c>
      <c r="V45" s="98">
        <f>AVERAGE(K45:M45)</f>
        <v>4.666666666666667</v>
      </c>
      <c r="W45" s="99" t="s">
        <v>158</v>
      </c>
      <c r="X45" s="99" t="s">
        <v>151</v>
      </c>
    </row>
    <row r="46" spans="1:25" ht="48.75" customHeight="1" x14ac:dyDescent="0.2">
      <c r="A46" s="68">
        <v>51</v>
      </c>
      <c r="B46" s="69" t="s">
        <v>11</v>
      </c>
      <c r="C46" s="92" t="s">
        <v>137</v>
      </c>
      <c r="D46" s="93" t="s">
        <v>66</v>
      </c>
      <c r="E46" s="94" t="s">
        <v>66</v>
      </c>
      <c r="F46" s="92" t="s">
        <v>140</v>
      </c>
      <c r="G46" s="124">
        <v>0</v>
      </c>
      <c r="H46" s="124">
        <v>375</v>
      </c>
      <c r="I46" s="95">
        <f t="shared" si="0"/>
        <v>47797</v>
      </c>
      <c r="J46" s="96"/>
      <c r="K46" s="96">
        <v>5</v>
      </c>
      <c r="L46" s="96">
        <v>5</v>
      </c>
      <c r="M46" s="96">
        <v>5</v>
      </c>
      <c r="N46" s="96"/>
      <c r="O46" s="96">
        <v>4</v>
      </c>
      <c r="P46" s="96"/>
      <c r="Q46" s="96">
        <v>4</v>
      </c>
      <c r="R46" s="96">
        <v>5</v>
      </c>
      <c r="S46" s="97"/>
      <c r="T46" s="96">
        <v>3</v>
      </c>
      <c r="U46" s="96">
        <v>4</v>
      </c>
      <c r="V46" s="98">
        <f>AVERAGE(K46:U46)</f>
        <v>4.375</v>
      </c>
      <c r="W46" s="99" t="s">
        <v>184</v>
      </c>
      <c r="X46" s="99" t="s">
        <v>170</v>
      </c>
    </row>
    <row r="47" spans="1:25" ht="30" x14ac:dyDescent="0.2">
      <c r="A47" s="68">
        <v>52</v>
      </c>
      <c r="B47" s="69" t="s">
        <v>10</v>
      </c>
      <c r="C47" s="92" t="s">
        <v>153</v>
      </c>
      <c r="D47" s="93" t="s">
        <v>66</v>
      </c>
      <c r="E47" s="94" t="s">
        <v>66</v>
      </c>
      <c r="F47" s="92" t="s">
        <v>159</v>
      </c>
      <c r="G47" s="95">
        <v>0</v>
      </c>
      <c r="H47" s="95">
        <v>0</v>
      </c>
      <c r="I47" s="95">
        <f t="shared" si="0"/>
        <v>47797</v>
      </c>
      <c r="J47" s="96"/>
      <c r="K47" s="96">
        <v>5</v>
      </c>
      <c r="L47" s="96">
        <v>5</v>
      </c>
      <c r="M47" s="96">
        <v>5</v>
      </c>
      <c r="N47" s="96"/>
      <c r="O47" s="96" t="s">
        <v>160</v>
      </c>
      <c r="P47" s="96"/>
      <c r="Q47" s="96"/>
      <c r="R47" s="96" t="s">
        <v>160</v>
      </c>
      <c r="S47" s="97"/>
      <c r="T47" s="96">
        <v>3</v>
      </c>
      <c r="U47" s="96" t="s">
        <v>160</v>
      </c>
      <c r="V47" s="98">
        <f>AVERAGE(K47:M47,T47)</f>
        <v>4.5</v>
      </c>
      <c r="W47" s="99" t="s">
        <v>161</v>
      </c>
      <c r="X47" s="99"/>
    </row>
    <row r="48" spans="1:25" ht="30" x14ac:dyDescent="0.2">
      <c r="A48" s="68">
        <v>53</v>
      </c>
      <c r="B48" s="69" t="s">
        <v>164</v>
      </c>
      <c r="C48" s="92" t="s">
        <v>171</v>
      </c>
      <c r="D48" s="93" t="s">
        <v>66</v>
      </c>
      <c r="E48" s="94" t="s">
        <v>66</v>
      </c>
      <c r="F48" s="92" t="s">
        <v>172</v>
      </c>
      <c r="G48" s="95">
        <v>650</v>
      </c>
      <c r="H48" s="95">
        <v>465</v>
      </c>
      <c r="I48" s="95">
        <f t="shared" si="0"/>
        <v>48262</v>
      </c>
      <c r="J48" s="96"/>
      <c r="K48" s="96"/>
      <c r="L48" s="96"/>
      <c r="M48" s="96"/>
      <c r="N48" s="96"/>
      <c r="O48" s="96"/>
      <c r="P48" s="96"/>
      <c r="Q48" s="96"/>
      <c r="R48" s="96"/>
      <c r="S48" s="97"/>
      <c r="T48" s="96"/>
      <c r="U48" s="96"/>
      <c r="V48" s="98" t="e">
        <f t="shared" ref="V48:V53" si="2">AVERAGE(K48:M48,T48)</f>
        <v>#DIV/0!</v>
      </c>
      <c r="W48" s="99"/>
      <c r="X48" s="99"/>
    </row>
    <row r="49" spans="1:24" ht="15" x14ac:dyDescent="0.2">
      <c r="A49" s="68">
        <v>54</v>
      </c>
      <c r="B49" s="69" t="s">
        <v>3</v>
      </c>
      <c r="C49" s="92" t="s">
        <v>154</v>
      </c>
      <c r="D49" s="100" t="s">
        <v>162</v>
      </c>
      <c r="E49" s="97">
        <v>454951</v>
      </c>
      <c r="F49" s="92" t="s">
        <v>126</v>
      </c>
      <c r="G49" s="95">
        <v>14</v>
      </c>
      <c r="H49" s="95">
        <v>14</v>
      </c>
      <c r="I49" s="95">
        <f t="shared" si="0"/>
        <v>48276</v>
      </c>
      <c r="J49" s="96"/>
      <c r="K49" s="96"/>
      <c r="L49" s="96"/>
      <c r="M49" s="96"/>
      <c r="N49" s="96"/>
      <c r="O49" s="96"/>
      <c r="P49" s="96"/>
      <c r="Q49" s="96"/>
      <c r="R49" s="96"/>
      <c r="S49" s="97"/>
      <c r="T49" s="96"/>
      <c r="U49" s="96"/>
      <c r="V49" s="98" t="e">
        <f t="shared" si="2"/>
        <v>#DIV/0!</v>
      </c>
      <c r="W49" s="99"/>
      <c r="X49" s="99"/>
    </row>
    <row r="50" spans="1:24" ht="15" x14ac:dyDescent="0.2">
      <c r="A50" s="68">
        <v>55</v>
      </c>
      <c r="B50" s="69" t="s">
        <v>3</v>
      </c>
      <c r="C50" s="92" t="s">
        <v>155</v>
      </c>
      <c r="D50" s="100" t="s">
        <v>62</v>
      </c>
      <c r="E50" s="97">
        <v>463071</v>
      </c>
      <c r="F50" s="92" t="s">
        <v>126</v>
      </c>
      <c r="G50" s="95">
        <v>10</v>
      </c>
      <c r="H50" s="95">
        <v>10</v>
      </c>
      <c r="I50" s="95">
        <f t="shared" si="0"/>
        <v>48286</v>
      </c>
      <c r="J50" s="96"/>
      <c r="K50" s="96"/>
      <c r="L50" s="96"/>
      <c r="M50" s="96"/>
      <c r="N50" s="96"/>
      <c r="O50" s="96"/>
      <c r="P50" s="96"/>
      <c r="Q50" s="96"/>
      <c r="R50" s="96"/>
      <c r="S50" s="97"/>
      <c r="T50" s="96"/>
      <c r="U50" s="96"/>
      <c r="V50" s="98" t="e">
        <f t="shared" si="2"/>
        <v>#DIV/0!</v>
      </c>
      <c r="W50" s="99" t="s">
        <v>179</v>
      </c>
      <c r="X50" s="99"/>
    </row>
    <row r="51" spans="1:24" ht="30" x14ac:dyDescent="0.2">
      <c r="A51" s="68">
        <v>56</v>
      </c>
      <c r="B51" s="69" t="s">
        <v>5</v>
      </c>
      <c r="C51" s="92" t="s">
        <v>156</v>
      </c>
      <c r="D51" s="100" t="s">
        <v>70</v>
      </c>
      <c r="E51" s="97">
        <v>466191</v>
      </c>
      <c r="F51" s="92" t="s">
        <v>126</v>
      </c>
      <c r="G51" s="95">
        <v>50</v>
      </c>
      <c r="H51" s="95">
        <v>50</v>
      </c>
      <c r="I51" s="95">
        <f t="shared" si="0"/>
        <v>48336</v>
      </c>
      <c r="J51" s="96"/>
      <c r="K51" s="96"/>
      <c r="L51" s="96"/>
      <c r="M51" s="96"/>
      <c r="N51" s="96"/>
      <c r="O51" s="96"/>
      <c r="P51" s="96"/>
      <c r="Q51" s="96"/>
      <c r="R51" s="96"/>
      <c r="S51" s="97"/>
      <c r="T51" s="96"/>
      <c r="U51" s="96"/>
      <c r="V51" s="98" t="e">
        <f t="shared" si="2"/>
        <v>#DIV/0!</v>
      </c>
      <c r="W51" s="99"/>
      <c r="X51" s="99"/>
    </row>
    <row r="52" spans="1:24" ht="30" x14ac:dyDescent="0.2">
      <c r="A52" s="68">
        <v>57</v>
      </c>
      <c r="B52" s="69" t="s">
        <v>9</v>
      </c>
      <c r="C52" s="92" t="s">
        <v>165</v>
      </c>
      <c r="D52" s="100" t="s">
        <v>163</v>
      </c>
      <c r="E52" s="97">
        <v>370855</v>
      </c>
      <c r="F52" s="92" t="s">
        <v>126</v>
      </c>
      <c r="G52" s="95">
        <v>10</v>
      </c>
      <c r="H52" s="95">
        <v>12</v>
      </c>
      <c r="I52" s="95">
        <f t="shared" si="0"/>
        <v>48348</v>
      </c>
      <c r="J52" s="96"/>
      <c r="K52" s="96"/>
      <c r="L52" s="96"/>
      <c r="M52" s="96"/>
      <c r="N52" s="96"/>
      <c r="O52" s="96"/>
      <c r="P52" s="96"/>
      <c r="Q52" s="96"/>
      <c r="R52" s="96"/>
      <c r="S52" s="97"/>
      <c r="T52" s="96"/>
      <c r="U52" s="96"/>
      <c r="V52" s="98" t="e">
        <f t="shared" si="2"/>
        <v>#DIV/0!</v>
      </c>
      <c r="W52" s="99" t="s">
        <v>167</v>
      </c>
      <c r="X52" s="99"/>
    </row>
    <row r="53" spans="1:24" ht="30" x14ac:dyDescent="0.2">
      <c r="A53" s="68">
        <v>58</v>
      </c>
      <c r="B53" s="69" t="s">
        <v>10</v>
      </c>
      <c r="C53" s="92" t="s">
        <v>166</v>
      </c>
      <c r="D53" s="100" t="s">
        <v>90</v>
      </c>
      <c r="E53" s="97">
        <v>47052</v>
      </c>
      <c r="F53" s="92" t="s">
        <v>126</v>
      </c>
      <c r="G53" s="95">
        <v>60</v>
      </c>
      <c r="H53" s="95">
        <v>60</v>
      </c>
      <c r="I53" s="95">
        <f t="shared" si="0"/>
        <v>48408</v>
      </c>
      <c r="J53" s="96"/>
      <c r="K53" s="96"/>
      <c r="L53" s="96"/>
      <c r="M53" s="96"/>
      <c r="N53" s="96"/>
      <c r="O53" s="96"/>
      <c r="P53" s="96"/>
      <c r="Q53" s="96"/>
      <c r="R53" s="96"/>
      <c r="S53" s="97"/>
      <c r="T53" s="96"/>
      <c r="U53" s="96"/>
      <c r="V53" s="98" t="e">
        <f t="shared" si="2"/>
        <v>#DIV/0!</v>
      </c>
      <c r="W53" s="99" t="s">
        <v>126</v>
      </c>
      <c r="X53" s="99"/>
    </row>
  </sheetData>
  <autoFilter ref="A6:X44"/>
  <mergeCells count="4">
    <mergeCell ref="D2:E2"/>
    <mergeCell ref="D3:E3"/>
    <mergeCell ref="D5:E5"/>
    <mergeCell ref="D4:E4"/>
  </mergeCells>
  <pageMargins left="0.7" right="0.7" top="0.5" bottom="0.5" header="0.3" footer="0.3"/>
  <pageSetup paperSize="17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zoomScale="85" zoomScaleNormal="85" workbookViewId="0">
      <pane xSplit="2" ySplit="7" topLeftCell="C8" activePane="bottomRight" state="frozen"/>
      <selection pane="topRight" activeCell="H1" sqref="H1"/>
      <selection pane="bottomLeft" activeCell="A8" sqref="A8"/>
      <selection pane="bottomRight" activeCell="G15" sqref="G15"/>
    </sheetView>
  </sheetViews>
  <sheetFormatPr defaultRowHeight="12.75" x14ac:dyDescent="0.2"/>
  <cols>
    <col min="1" max="1" width="6" style="19" customWidth="1"/>
    <col min="2" max="2" width="21.28515625" style="10" customWidth="1"/>
    <col min="3" max="3" width="49.85546875" style="1" customWidth="1"/>
    <col min="4" max="4" width="15.140625" bestFit="1" customWidth="1"/>
    <col min="5" max="5" width="13.5703125" customWidth="1"/>
    <col min="6" max="6" width="8.85546875" customWidth="1"/>
    <col min="7" max="7" width="16.28515625" style="5" customWidth="1"/>
    <col min="8" max="8" width="20.85546875" customWidth="1"/>
    <col min="9" max="9" width="11.5703125" bestFit="1" customWidth="1"/>
    <col min="10" max="10" width="16.140625" bestFit="1" customWidth="1"/>
    <col min="11" max="11" width="12.5703125" bestFit="1" customWidth="1"/>
    <col min="16" max="16" width="16" customWidth="1"/>
  </cols>
  <sheetData>
    <row r="1" spans="1:16" ht="20.25" x14ac:dyDescent="0.3">
      <c r="A1" s="18" t="s">
        <v>108</v>
      </c>
      <c r="C1" s="6"/>
    </row>
    <row r="2" spans="1:16" ht="45" customHeight="1" x14ac:dyDescent="0.2">
      <c r="B2" s="77" t="str">
        <f>'Ranking Sheet '!F2</f>
        <v>Version: 3/18/2019 (Version 9.0)</v>
      </c>
      <c r="C2" s="12" t="str">
        <f>'Ranking Sheet '!C2</f>
        <v>FY2019 Budget TOTAL $46M - $25.584M FCRPS, $21.097M Willamette, and $0 Lamprey</v>
      </c>
    </row>
    <row r="3" spans="1:16" x14ac:dyDescent="0.2">
      <c r="B3" s="77" t="s">
        <v>99</v>
      </c>
      <c r="C3" s="14"/>
    </row>
    <row r="4" spans="1:16" x14ac:dyDescent="0.2">
      <c r="B4" s="78"/>
      <c r="C4" s="14"/>
    </row>
    <row r="5" spans="1:16" x14ac:dyDescent="0.2">
      <c r="C5" s="29" t="e">
        <f>'Ranking Sheet '!#REF!</f>
        <v>#REF!</v>
      </c>
    </row>
    <row r="6" spans="1:16" ht="38.25" x14ac:dyDescent="0.2">
      <c r="A6" s="20" t="s">
        <v>13</v>
      </c>
      <c r="B6" s="2" t="s">
        <v>1</v>
      </c>
      <c r="C6" s="2" t="s">
        <v>0</v>
      </c>
      <c r="D6" s="3" t="str">
        <f>'Ranking Sheet '!H6</f>
        <v>FY19 Revised Capability March 2019</v>
      </c>
      <c r="E6" s="3" t="str">
        <f>'Ranking Sheet '!I6</f>
        <v>FY19 Preliminary Cumulative</v>
      </c>
      <c r="F6" s="7" t="s">
        <v>173</v>
      </c>
      <c r="H6" s="30"/>
      <c r="I6" s="30"/>
      <c r="J6" s="30"/>
      <c r="K6" s="30"/>
      <c r="L6" s="30"/>
      <c r="M6" s="30"/>
      <c r="N6" s="30"/>
      <c r="O6" s="30"/>
    </row>
    <row r="7" spans="1:16" x14ac:dyDescent="0.2">
      <c r="A7" s="21"/>
      <c r="B7" s="127" t="s">
        <v>6</v>
      </c>
      <c r="C7" s="128"/>
      <c r="D7" s="128"/>
      <c r="E7" s="128"/>
      <c r="F7" s="8"/>
      <c r="H7" s="34"/>
      <c r="I7" s="34"/>
      <c r="J7" s="30"/>
      <c r="K7" s="30"/>
      <c r="L7" s="30"/>
      <c r="M7" s="30"/>
      <c r="N7" s="30"/>
      <c r="O7" s="30"/>
    </row>
    <row r="8" spans="1:16" x14ac:dyDescent="0.2">
      <c r="A8" s="24">
        <v>1</v>
      </c>
      <c r="B8" s="11" t="s">
        <v>6</v>
      </c>
      <c r="C8" s="26" t="s">
        <v>7</v>
      </c>
      <c r="D8" s="62">
        <v>21097</v>
      </c>
      <c r="E8" s="62">
        <f>D8</f>
        <v>21097</v>
      </c>
      <c r="F8" s="11" t="s">
        <v>28</v>
      </c>
      <c r="H8" s="34"/>
      <c r="I8" s="34"/>
      <c r="J8" s="30"/>
      <c r="K8" s="30"/>
      <c r="L8" s="30"/>
      <c r="M8" s="30"/>
      <c r="N8" s="30"/>
      <c r="O8" s="30"/>
    </row>
    <row r="9" spans="1:16" x14ac:dyDescent="0.2">
      <c r="A9" s="24">
        <v>2</v>
      </c>
      <c r="B9" s="11" t="s">
        <v>29</v>
      </c>
      <c r="C9" s="26" t="s">
        <v>31</v>
      </c>
      <c r="D9" s="62">
        <v>923</v>
      </c>
      <c r="E9" s="62">
        <f>D9+E8</f>
        <v>22020</v>
      </c>
      <c r="F9" s="11" t="s">
        <v>28</v>
      </c>
      <c r="H9" s="34"/>
      <c r="I9" s="34"/>
      <c r="J9" s="30"/>
      <c r="K9" s="30"/>
      <c r="L9" s="30"/>
      <c r="M9" s="30"/>
      <c r="N9" s="30"/>
      <c r="O9" s="30"/>
    </row>
    <row r="10" spans="1:16" x14ac:dyDescent="0.2">
      <c r="A10" s="22"/>
      <c r="B10" s="15"/>
      <c r="C10" s="4"/>
      <c r="D10" s="16"/>
      <c r="E10" s="16"/>
      <c r="F10" s="32"/>
      <c r="H10" s="30"/>
      <c r="I10" s="34"/>
      <c r="J10" s="30"/>
      <c r="K10" s="30"/>
      <c r="L10" s="30"/>
      <c r="M10" s="30"/>
      <c r="N10" s="30"/>
      <c r="O10" s="30"/>
    </row>
    <row r="11" spans="1:16" x14ac:dyDescent="0.2">
      <c r="A11" s="23"/>
      <c r="B11" s="9"/>
      <c r="C11" s="13" t="s">
        <v>26</v>
      </c>
      <c r="D11" s="9"/>
      <c r="E11" s="9"/>
      <c r="F11" s="33"/>
      <c r="H11" s="30"/>
      <c r="I11" s="34"/>
      <c r="J11" s="30"/>
      <c r="K11" s="35"/>
      <c r="L11" s="30"/>
      <c r="M11" s="30"/>
      <c r="N11" s="30"/>
      <c r="O11" s="30"/>
    </row>
    <row r="12" spans="1:16" ht="18.75" customHeight="1" x14ac:dyDescent="0.2">
      <c r="A12" s="72">
        <v>3</v>
      </c>
      <c r="B12" s="63" t="str">
        <f>VLOOKUP(A12,'Ranking Sheet '!$A$13:$F$99,2,0)</f>
        <v>ESTU</v>
      </c>
      <c r="C12" s="64" t="str">
        <f>VLOOKUP(A12,'Ranking Sheet '!$A$13:$F$99,3,0)</f>
        <v xml:space="preserve">Estuary Habitat Studies </v>
      </c>
      <c r="D12" s="123">
        <f>VLOOKUP(A12,'Ranking Sheet '!$A$13:$H$53,8,0)</f>
        <v>760</v>
      </c>
      <c r="E12" s="65">
        <f>D12+E9</f>
        <v>22780</v>
      </c>
      <c r="F12" s="66">
        <f>VLOOKUP(A12,'Ranking Sheet '!A13:V53,22,0)</f>
        <v>3.2857142857142856</v>
      </c>
      <c r="G12" s="27"/>
      <c r="H12" s="34"/>
      <c r="I12" s="34"/>
      <c r="J12" s="30"/>
      <c r="K12" s="35"/>
      <c r="L12" s="30"/>
      <c r="M12" s="30"/>
      <c r="N12" s="30"/>
      <c r="O12" s="30"/>
    </row>
    <row r="13" spans="1:16" x14ac:dyDescent="0.2">
      <c r="A13" s="72">
        <v>4</v>
      </c>
      <c r="B13" s="63" t="str">
        <f>VLOOKUP(A13,'Ranking Sheet '!$A$13:$F$99,2,0)</f>
        <v>ESTU</v>
      </c>
      <c r="C13" s="64" t="str">
        <f>VLOOKUP(A13,'Ranking Sheet '!$A$13:$F$99,3,0)</f>
        <v>Avian Predation - Cormorant Management and Monitoring</v>
      </c>
      <c r="D13" s="123">
        <v>2400</v>
      </c>
      <c r="E13" s="65">
        <f>E12+D13</f>
        <v>25180</v>
      </c>
      <c r="F13" s="66" t="str">
        <f>VLOOKUP(A13,'Ranking Sheet '!A14:V54,22,0)</f>
        <v>M</v>
      </c>
      <c r="H13" s="34"/>
      <c r="I13" s="34"/>
      <c r="J13" s="30"/>
      <c r="K13" s="30"/>
      <c r="L13" s="30"/>
      <c r="M13" s="30"/>
      <c r="N13" s="30"/>
      <c r="O13" s="30"/>
    </row>
    <row r="14" spans="1:16" ht="25.5" x14ac:dyDescent="0.2">
      <c r="A14" s="72">
        <v>7</v>
      </c>
      <c r="B14" s="63" t="str">
        <f>VLOOKUP(A14,'Ranking Sheet '!$A$13:$F$99,2,0)</f>
        <v>TDA</v>
      </c>
      <c r="C14" s="64" t="str">
        <f>VLOOKUP(A14,'Ranking Sheet '!$A$13:$F$99,3,0)</f>
        <v>The Dalles East Fish Ladder Emergency Auxiliary Water Supply</v>
      </c>
      <c r="D14" s="123">
        <v>2000</v>
      </c>
      <c r="E14" s="65">
        <f t="shared" ref="E14:E44" si="0">E13+D14</f>
        <v>27180</v>
      </c>
      <c r="F14" s="66" t="str">
        <f>VLOOKUP(A14,'Ranking Sheet '!A15:V55,22,0)</f>
        <v>M</v>
      </c>
      <c r="H14" s="34"/>
      <c r="I14" s="34"/>
      <c r="J14" s="30"/>
      <c r="K14" s="30"/>
      <c r="L14" s="30"/>
      <c r="M14" s="30"/>
      <c r="N14" s="30"/>
      <c r="O14" s="30"/>
      <c r="P14" s="5"/>
    </row>
    <row r="15" spans="1:16" x14ac:dyDescent="0.2">
      <c r="A15" s="72">
        <v>8</v>
      </c>
      <c r="B15" s="63" t="str">
        <f>VLOOKUP(A15,'Ranking Sheet '!$A$13:$F$99,2,0)</f>
        <v>SYS</v>
      </c>
      <c r="C15" s="64" t="str">
        <f>VLOOKUP(A15,'Ranking Sheet '!$A$13:$F$99,3,0)</f>
        <v>Lower Columbia River Juvenile Survival Studies</v>
      </c>
      <c r="D15" s="123">
        <f>VLOOKUP(A15,'Ranking Sheet '!$A$13:$H$53,8,0)</f>
        <v>1500</v>
      </c>
      <c r="E15" s="65">
        <f t="shared" si="0"/>
        <v>28680</v>
      </c>
      <c r="F15" s="66">
        <f>VLOOKUP(A15,'Ranking Sheet '!A16:V56,22,0)</f>
        <v>4.2857142857142856</v>
      </c>
      <c r="H15" s="34"/>
      <c r="I15" s="34"/>
      <c r="J15" s="30"/>
      <c r="K15" s="30"/>
      <c r="L15" s="30"/>
      <c r="M15" s="30"/>
      <c r="N15" s="30"/>
      <c r="O15" s="30"/>
      <c r="P15" s="5"/>
    </row>
    <row r="16" spans="1:16" x14ac:dyDescent="0.2">
      <c r="A16" s="72">
        <v>13</v>
      </c>
      <c r="B16" s="63" t="str">
        <f>VLOOKUP(A16,'Ranking Sheet '!$A$13:$F$99,2,0)</f>
        <v>SYS</v>
      </c>
      <c r="C16" s="64" t="str">
        <f>VLOOKUP(A16,'Ranking Sheet '!$A$13:$F$99,3,0)</f>
        <v>FCRPS CRFM Program Management (NWP)</v>
      </c>
      <c r="D16" s="123">
        <f>VLOOKUP(A16,'Ranking Sheet '!$A$13:$H$53,8,0)</f>
        <v>506</v>
      </c>
      <c r="E16" s="65">
        <f t="shared" si="0"/>
        <v>29186</v>
      </c>
      <c r="F16" s="66" t="str">
        <f>VLOOKUP(A16,'Ranking Sheet '!A17:V57,22,0)</f>
        <v>M</v>
      </c>
      <c r="H16" s="34"/>
      <c r="I16" s="34"/>
      <c r="J16" s="30"/>
      <c r="K16" s="30"/>
      <c r="L16" s="30"/>
      <c r="M16" s="30"/>
      <c r="N16" s="30"/>
      <c r="O16" s="30"/>
      <c r="P16" s="5"/>
    </row>
    <row r="17" spans="1:16" x14ac:dyDescent="0.2">
      <c r="A17" s="72">
        <v>16</v>
      </c>
      <c r="B17" s="63" t="str">
        <f>VLOOKUP(A17,'Ranking Sheet '!$A$13:$F$99,2,0)</f>
        <v>IHR</v>
      </c>
      <c r="C17" s="64" t="str">
        <f>VLOOKUP(A17,'Ranking Sheet '!$A$13:$F$99,3,0)</f>
        <v>Ice Harbor Turbine Passage Survival Program</v>
      </c>
      <c r="D17" s="123">
        <f>VLOOKUP(A17,'Ranking Sheet '!$A$13:$H$53,8,0)</f>
        <v>140</v>
      </c>
      <c r="E17" s="65">
        <f t="shared" si="0"/>
        <v>29326</v>
      </c>
      <c r="F17" s="66" t="str">
        <f>VLOOKUP(A17,'Ranking Sheet '!A18:V58,22,0)</f>
        <v>M</v>
      </c>
      <c r="H17" s="34"/>
      <c r="I17" s="34"/>
      <c r="J17" s="31"/>
      <c r="K17" s="30"/>
      <c r="L17" s="30"/>
      <c r="M17" s="30"/>
      <c r="N17" s="30"/>
      <c r="O17" s="30"/>
      <c r="P17" s="5"/>
    </row>
    <row r="18" spans="1:16" ht="25.5" x14ac:dyDescent="0.2">
      <c r="A18" s="72">
        <v>17</v>
      </c>
      <c r="B18" s="63" t="str">
        <f>VLOOKUP(A18,'Ranking Sheet '!$A$13:$F$99,2,0)</f>
        <v>LMN</v>
      </c>
      <c r="C18" s="64" t="str">
        <f>VLOOKUP(A18,'Ranking Sheet '!$A$13:$F$99,3,0)</f>
        <v>Lower Monumental Outfall Primary Bypass Pipe Expansion Joint Deficiency Correction</v>
      </c>
      <c r="D18" s="123">
        <f>VLOOKUP(A18,'Ranking Sheet '!$A$13:$H$53,8,0)</f>
        <v>575</v>
      </c>
      <c r="E18" s="65">
        <f t="shared" si="0"/>
        <v>29901</v>
      </c>
      <c r="F18" s="66" t="str">
        <f>VLOOKUP(A18,'Ranking Sheet '!A19:V59,22,0)</f>
        <v>M</v>
      </c>
      <c r="H18" s="34"/>
      <c r="I18" s="34"/>
      <c r="J18" s="30"/>
      <c r="K18" s="30"/>
      <c r="L18" s="30"/>
      <c r="M18" s="30"/>
      <c r="N18" s="30"/>
      <c r="O18" s="30"/>
    </row>
    <row r="19" spans="1:16" x14ac:dyDescent="0.2">
      <c r="A19" s="72">
        <v>19</v>
      </c>
      <c r="B19" s="63" t="str">
        <f>VLOOKUP(A19,'Ranking Sheet '!$A$13:$F$99,2,0)</f>
        <v>LGO</v>
      </c>
      <c r="C19" s="64" t="str">
        <f>VLOOKUP(A19,'Ranking Sheet '!$A$13:$F$99,3,0)</f>
        <v>Little Goose Adult Ladder Temperature Mitigation</v>
      </c>
      <c r="D19" s="123">
        <f>VLOOKUP(A19,'Ranking Sheet '!$A$13:$H$53,8,0)</f>
        <v>465</v>
      </c>
      <c r="E19" s="65">
        <f t="shared" si="0"/>
        <v>30366</v>
      </c>
      <c r="F19" s="66" t="str">
        <f>VLOOKUP(A19,'Ranking Sheet '!A20:V60,22,0)</f>
        <v>M</v>
      </c>
      <c r="H19" s="34"/>
      <c r="I19" s="34"/>
      <c r="J19" s="36"/>
      <c r="K19" s="36"/>
      <c r="L19" s="30"/>
      <c r="M19" s="30"/>
      <c r="N19" s="30"/>
      <c r="O19" s="30"/>
    </row>
    <row r="20" spans="1:16" s="28" customFormat="1" x14ac:dyDescent="0.2">
      <c r="A20" s="72">
        <v>21</v>
      </c>
      <c r="B20" s="63" t="str">
        <f>VLOOKUP(A20,'Ranking Sheet '!$A$13:$F$99,2,0)</f>
        <v>LGR</v>
      </c>
      <c r="C20" s="64" t="str">
        <f>VLOOKUP(A20,'Ranking Sheet '!$A$13:$F$99,3,0)</f>
        <v xml:space="preserve">Lower Granite Spillway PIT Detection </v>
      </c>
      <c r="D20" s="123">
        <f>VLOOKUP(A20,'Ranking Sheet '!$A$13:$H$53,8,0)</f>
        <v>1054</v>
      </c>
      <c r="E20" s="65">
        <f t="shared" si="0"/>
        <v>31420</v>
      </c>
      <c r="F20" s="66" t="str">
        <f>VLOOKUP(A20,'Ranking Sheet '!A21:V61,22,0)</f>
        <v>M</v>
      </c>
      <c r="G20" s="27"/>
      <c r="H20" s="37"/>
      <c r="I20" s="34"/>
      <c r="J20" s="38"/>
      <c r="K20" s="36"/>
      <c r="L20" s="17"/>
      <c r="M20" s="17"/>
      <c r="N20" s="17"/>
      <c r="O20" s="17"/>
    </row>
    <row r="21" spans="1:16" ht="25.5" x14ac:dyDescent="0.2">
      <c r="A21" s="72">
        <v>22</v>
      </c>
      <c r="B21" s="63" t="str">
        <f>VLOOKUP(A21,'Ranking Sheet '!$A$13:$F$99,2,0)</f>
        <v>LGR</v>
      </c>
      <c r="C21" s="64" t="str">
        <f>VLOOKUP(A21,'Ranking Sheet '!$A$13:$F$99,3,0)</f>
        <v>Lower Granite Spillway PIT Tag Detection - Post Construction Monitoring</v>
      </c>
      <c r="D21" s="123">
        <f>VLOOKUP(A21,'Ranking Sheet '!$A$13:$H$53,8,0)</f>
        <v>30</v>
      </c>
      <c r="E21" s="65">
        <f t="shared" si="0"/>
        <v>31450</v>
      </c>
      <c r="F21" s="66" t="str">
        <f>VLOOKUP(A21,'Ranking Sheet '!A22:V62,22,0)</f>
        <v>M</v>
      </c>
      <c r="H21" s="34"/>
      <c r="I21" s="34"/>
      <c r="J21" s="36"/>
      <c r="K21" s="36"/>
      <c r="L21" s="30"/>
      <c r="M21" s="30"/>
      <c r="N21" s="30"/>
      <c r="O21" s="30"/>
    </row>
    <row r="22" spans="1:16" ht="38.25" x14ac:dyDescent="0.2">
      <c r="A22" s="73">
        <v>23</v>
      </c>
      <c r="B22" s="63" t="str">
        <f>VLOOKUP(A22,'Ranking Sheet '!$A$13:$F$99,2,0)</f>
        <v>LGR</v>
      </c>
      <c r="C22" s="64" t="str">
        <f>VLOOKUP(A22,'Ranking Sheet '!$A$13:$F$99,3,0)</f>
        <v>Lower Granite Juvenile Bypass Facility - Phase 1a (Gatewell to Separator), Phase 1b (Outfall) and Follow-On</v>
      </c>
      <c r="D22" s="123">
        <f>VLOOKUP(A22,'Ranking Sheet '!$A$13:$H$53,8,0)</f>
        <v>3101</v>
      </c>
      <c r="E22" s="65">
        <f t="shared" si="0"/>
        <v>34551</v>
      </c>
      <c r="F22" s="66" t="str">
        <f>VLOOKUP(A22,'Ranking Sheet '!A23:V63,22,0)</f>
        <v>M</v>
      </c>
      <c r="H22" s="34"/>
      <c r="I22" s="34"/>
      <c r="J22" s="36"/>
      <c r="K22" s="36"/>
      <c r="L22" s="30"/>
      <c r="M22" s="30"/>
      <c r="N22" s="30"/>
      <c r="O22" s="30"/>
    </row>
    <row r="23" spans="1:16" ht="25.5" x14ac:dyDescent="0.2">
      <c r="A23" s="72">
        <v>28</v>
      </c>
      <c r="B23" s="63" t="str">
        <f>VLOOKUP(A23,'Ranking Sheet '!$A$13:$F$99,2,0)</f>
        <v>LGR</v>
      </c>
      <c r="C23" s="64" t="str">
        <f>VLOOKUP(A23,'Ranking Sheet '!$A$13:$F$99,3,0)</f>
        <v>Lower Granite Juvenile Passage Performance Verification Monitoring</v>
      </c>
      <c r="D23" s="123">
        <f>VLOOKUP(A23,'Ranking Sheet '!$A$13:$H$53,8,0)</f>
        <v>75</v>
      </c>
      <c r="E23" s="65">
        <f t="shared" si="0"/>
        <v>34626</v>
      </c>
      <c r="F23" s="66" t="str">
        <f>VLOOKUP(A23,'Ranking Sheet '!A24:V64,22,0)</f>
        <v>M</v>
      </c>
      <c r="H23" s="34"/>
      <c r="I23" s="34"/>
      <c r="J23" s="36"/>
      <c r="K23" s="36"/>
      <c r="L23" s="30"/>
      <c r="M23" s="30"/>
      <c r="N23" s="30"/>
      <c r="O23" s="30"/>
      <c r="P23" s="5"/>
    </row>
    <row r="24" spans="1:16" ht="25.5" x14ac:dyDescent="0.2">
      <c r="A24" s="72">
        <v>29</v>
      </c>
      <c r="B24" s="63" t="str">
        <f>VLOOKUP(A24,'Ranking Sheet '!$A$13:$F$99,2,0)</f>
        <v>SYS</v>
      </c>
      <c r="C24" s="64" t="str">
        <f>VLOOKUP(A24,'Ranking Sheet '!$A$13:$F$99,3,0)</f>
        <v>LMO and LWG SOG vs PROG (SR 10-min intake gate closure)</v>
      </c>
      <c r="D24" s="123">
        <f>VLOOKUP(A24,'Ranking Sheet '!$A$13:$H$53,8,0)</f>
        <v>125</v>
      </c>
      <c r="E24" s="65">
        <f t="shared" si="0"/>
        <v>34751</v>
      </c>
      <c r="F24" s="66" t="str">
        <f>VLOOKUP(A24,'Ranking Sheet '!A25:V65,22,0)</f>
        <v>M</v>
      </c>
      <c r="H24" s="34"/>
      <c r="I24" s="34"/>
      <c r="J24" s="36"/>
      <c r="K24" s="36"/>
      <c r="L24" s="30"/>
      <c r="M24" s="30"/>
      <c r="N24" s="30"/>
      <c r="O24" s="30"/>
      <c r="P24" s="5"/>
    </row>
    <row r="25" spans="1:16" x14ac:dyDescent="0.2">
      <c r="A25" s="72">
        <v>30</v>
      </c>
      <c r="B25" s="63" t="str">
        <f>VLOOKUP(A25,'Ranking Sheet '!$A$13:$F$99,2,0)</f>
        <v>SYS</v>
      </c>
      <c r="C25" s="64" t="str">
        <f>VLOOKUP(A25,'Ranking Sheet '!$A$13:$F$99,3,0)</f>
        <v>Snake River Intake Gate Closure</v>
      </c>
      <c r="D25" s="123">
        <f>VLOOKUP(A25,'Ranking Sheet '!$A$13:$H$53,8,0)</f>
        <v>10</v>
      </c>
      <c r="E25" s="65">
        <f t="shared" si="0"/>
        <v>34761</v>
      </c>
      <c r="F25" s="66" t="str">
        <f>VLOOKUP(A25,'Ranking Sheet '!A26:V66,22,0)</f>
        <v>M</v>
      </c>
      <c r="H25" s="34"/>
      <c r="I25" s="34"/>
      <c r="J25" s="36"/>
      <c r="K25" s="36"/>
      <c r="L25" s="30"/>
      <c r="M25" s="30"/>
      <c r="N25" s="30"/>
      <c r="O25" s="30"/>
    </row>
    <row r="26" spans="1:16" x14ac:dyDescent="0.2">
      <c r="A26" s="72">
        <v>33</v>
      </c>
      <c r="B26" s="63" t="str">
        <f>VLOOKUP(A26,'Ranking Sheet '!$A$13:$F$99,2,0)</f>
        <v>SYS</v>
      </c>
      <c r="C26" s="64" t="str">
        <f>VLOOKUP(A26,'Ranking Sheet '!$A$13:$F$99,3,0)</f>
        <v>Columbia River System Operations (CRSO) EIS</v>
      </c>
      <c r="D26" s="123">
        <f>VLOOKUP(A26,'Ranking Sheet '!$A$13:$H$53,8,0)</f>
        <v>7900</v>
      </c>
      <c r="E26" s="65">
        <f t="shared" si="0"/>
        <v>42661</v>
      </c>
      <c r="F26" s="66" t="str">
        <f>VLOOKUP(A26,'Ranking Sheet '!A27:V67,22,0)</f>
        <v>M</v>
      </c>
      <c r="H26" s="34"/>
      <c r="I26" s="34"/>
      <c r="J26" s="36"/>
      <c r="K26" s="36"/>
      <c r="L26" s="30"/>
      <c r="M26" s="30"/>
      <c r="N26" s="30"/>
      <c r="O26" s="30"/>
    </row>
    <row r="27" spans="1:16" x14ac:dyDescent="0.2">
      <c r="A27" s="72">
        <v>34</v>
      </c>
      <c r="B27" s="63" t="str">
        <f>VLOOKUP(A27,'Ranking Sheet '!$A$13:$F$99,2,0)</f>
        <v>SYS</v>
      </c>
      <c r="C27" s="64" t="str">
        <f>VLOOKUP(A27,'Ranking Sheet '!$A$13:$F$99,3,0)</f>
        <v>Snake River Fall Chinook System Survival Study</v>
      </c>
      <c r="D27" s="123">
        <f>VLOOKUP(A27,'Ranking Sheet '!$A$13:$H$53,8,0)</f>
        <v>35</v>
      </c>
      <c r="E27" s="65">
        <f t="shared" si="0"/>
        <v>42696</v>
      </c>
      <c r="F27" s="66" t="str">
        <f>VLOOKUP(A27,'Ranking Sheet '!A28:V68,22,0)</f>
        <v>M</v>
      </c>
      <c r="H27" s="34"/>
      <c r="I27" s="34"/>
      <c r="J27" s="36"/>
      <c r="K27" s="36"/>
      <c r="L27" s="30"/>
      <c r="M27" s="30"/>
      <c r="N27" s="30"/>
      <c r="O27" s="30"/>
    </row>
    <row r="28" spans="1:16" x14ac:dyDescent="0.2">
      <c r="A28" s="72">
        <v>35</v>
      </c>
      <c r="B28" s="63" t="str">
        <f>VLOOKUP(A28,'Ranking Sheet '!$A$13:$F$99,2,0)</f>
        <v>SYS</v>
      </c>
      <c r="C28" s="64" t="str">
        <f>VLOOKUP(A28,'Ranking Sheet '!$A$13:$F$99,3,0)</f>
        <v>FCRPS CRFM Program Management  (NWW)</v>
      </c>
      <c r="D28" s="123">
        <f>VLOOKUP(A28,'Ranking Sheet '!$A$13:$H$53,8,0)</f>
        <v>210</v>
      </c>
      <c r="E28" s="65">
        <f t="shared" si="0"/>
        <v>42906</v>
      </c>
      <c r="F28" s="66" t="str">
        <f>VLOOKUP(A28,'Ranking Sheet '!A29:V69,22,0)</f>
        <v>M</v>
      </c>
      <c r="H28" s="34"/>
      <c r="I28" s="34"/>
      <c r="J28" s="36"/>
      <c r="K28" s="36"/>
      <c r="L28" s="30"/>
      <c r="M28" s="30"/>
      <c r="N28" s="30"/>
      <c r="O28" s="30"/>
    </row>
    <row r="29" spans="1:16" x14ac:dyDescent="0.2">
      <c r="A29" s="72">
        <v>43</v>
      </c>
      <c r="B29" s="63" t="str">
        <f>VLOOKUP(A29,'Ranking Sheet '!$A$13:$F$99,2,0)</f>
        <v xml:space="preserve">BON </v>
      </c>
      <c r="C29" s="64" t="str">
        <f>VLOOKUP(A29,'Ranking Sheet '!$A$13:$F$99,3,0)</f>
        <v>Bonneville Powerhouse 2 Fish Guidance Efficiency</v>
      </c>
      <c r="D29" s="123">
        <f>VLOOKUP(A29,'Ranking Sheet '!$A$13:$H$53,8,0)</f>
        <v>700</v>
      </c>
      <c r="E29" s="65">
        <f t="shared" si="0"/>
        <v>43606</v>
      </c>
      <c r="F29" s="66" t="str">
        <f>VLOOKUP(A29,'Ranking Sheet '!A30:V70,22,0)</f>
        <v>M</v>
      </c>
      <c r="H29" s="34"/>
      <c r="I29" s="34"/>
      <c r="J29" s="36"/>
      <c r="K29" s="36"/>
      <c r="L29" s="30"/>
      <c r="M29" s="30"/>
      <c r="N29" s="30"/>
      <c r="O29" s="30"/>
    </row>
    <row r="30" spans="1:16" ht="25.5" x14ac:dyDescent="0.2">
      <c r="A30" s="72">
        <v>44</v>
      </c>
      <c r="B30" s="63" t="str">
        <f>VLOOKUP(A30,'Ranking Sheet '!$A$13:$F$99,2,0)</f>
        <v>BON</v>
      </c>
      <c r="C30" s="64" t="str">
        <f>VLOOKUP(A30,'Ranking Sheet '!$A$13:$F$99,3,0)</f>
        <v>Bonneville Powerhouse 2 Floating Orifice Gates/Bulkheads</v>
      </c>
      <c r="D30" s="123">
        <f>VLOOKUP(A30,'Ranking Sheet '!$A$13:$H$53,8,0)</f>
        <v>210</v>
      </c>
      <c r="E30" s="65">
        <f t="shared" si="0"/>
        <v>43816</v>
      </c>
      <c r="F30" s="66" t="str">
        <f>VLOOKUP(A30,'Ranking Sheet '!A31:V71,22,0)</f>
        <v>M</v>
      </c>
      <c r="H30" s="34"/>
      <c r="I30" s="34"/>
      <c r="J30" s="36"/>
      <c r="K30" s="36"/>
      <c r="L30" s="30"/>
      <c r="M30" s="30"/>
      <c r="N30" s="30"/>
      <c r="O30" s="30"/>
    </row>
    <row r="31" spans="1:16" ht="25.5" x14ac:dyDescent="0.2">
      <c r="A31" s="72">
        <v>45</v>
      </c>
      <c r="B31" s="63" t="str">
        <f>VLOOKUP(A31,'Ranking Sheet '!$A$13:$F$99,2,0)</f>
        <v>SYS</v>
      </c>
      <c r="C31" s="64" t="str">
        <f>VLOOKUP(A31,'Ranking Sheet '!$A$13:$F$99,3,0)</f>
        <v>Caspian Tern Management Plan (Avian Predation Monitoring)</v>
      </c>
      <c r="D31" s="123">
        <f>VLOOKUP(A31,'Ranking Sheet '!$A$13:$H$53,8,0)</f>
        <v>26</v>
      </c>
      <c r="E31" s="65">
        <f t="shared" si="0"/>
        <v>43842</v>
      </c>
      <c r="F31" s="66" t="str">
        <f>VLOOKUP(A31,'Ranking Sheet '!A32:V72,22,0)</f>
        <v>M</v>
      </c>
      <c r="G31" s="27"/>
      <c r="H31" s="34"/>
      <c r="I31" s="34"/>
      <c r="J31" s="36"/>
      <c r="K31" s="36"/>
      <c r="L31" s="30"/>
      <c r="M31" s="30"/>
      <c r="N31" s="30"/>
      <c r="O31" s="30"/>
    </row>
    <row r="32" spans="1:16" ht="25.5" x14ac:dyDescent="0.2">
      <c r="A32" s="72">
        <v>37</v>
      </c>
      <c r="B32" s="63" t="str">
        <f>VLOOKUP(A32,'Ranking Sheet '!$A$13:$F$99,2,0)</f>
        <v>SYS</v>
      </c>
      <c r="C32" s="64" t="str">
        <f>VLOOKUP(A32,'Ranking Sheet '!$A$13:$F$99,3,0)</f>
        <v>Smolt Susceptibility to Avian Predation Post-Bonneville (Placeholder)</v>
      </c>
      <c r="D32" s="123">
        <f>VLOOKUP(A32,'Ranking Sheet '!$A$13:$H$53,8,0)</f>
        <v>0</v>
      </c>
      <c r="E32" s="65">
        <f t="shared" si="0"/>
        <v>43842</v>
      </c>
      <c r="F32" s="66">
        <f>VLOOKUP(A32,'Ranking Sheet '!A33:V73,22,0)</f>
        <v>3.25</v>
      </c>
      <c r="H32" s="34"/>
      <c r="I32" s="34"/>
      <c r="J32" s="36"/>
      <c r="K32" s="30"/>
      <c r="L32" s="30"/>
      <c r="M32" s="30"/>
      <c r="N32" s="30"/>
      <c r="O32" s="30"/>
    </row>
    <row r="33" spans="1:15" ht="25.5" x14ac:dyDescent="0.2">
      <c r="A33" s="72">
        <v>42</v>
      </c>
      <c r="B33" s="63" t="str">
        <f>VLOOKUP(A33,'Ranking Sheet '!$A$13:$F$99,2,0)</f>
        <v>SYS</v>
      </c>
      <c r="C33" s="64" t="str">
        <f>VLOOKUP(A33,'Ranking Sheet '!$A$13:$F$99,3,0)</f>
        <v>FCRPS Spill to Gas Cap - Hydro surveys / physical model / Adult and Juvenile Studies</v>
      </c>
      <c r="D33" s="123">
        <f>VLOOKUP(A33,'Ranking Sheet '!$A$13:$H$53,8,0)</f>
        <v>250</v>
      </c>
      <c r="E33" s="65">
        <f t="shared" si="0"/>
        <v>44092</v>
      </c>
      <c r="F33" s="66" t="str">
        <f>VLOOKUP(A33,'Ranking Sheet '!A34:V74,22,0)</f>
        <v>M</v>
      </c>
      <c r="H33" s="34"/>
      <c r="I33" s="34"/>
      <c r="J33" s="36"/>
      <c r="K33" s="30"/>
      <c r="L33" s="30"/>
      <c r="M33" s="30"/>
      <c r="N33" s="30"/>
      <c r="O33" s="30"/>
    </row>
    <row r="34" spans="1:15" x14ac:dyDescent="0.2">
      <c r="A34" s="72">
        <v>49</v>
      </c>
      <c r="B34" s="63" t="str">
        <f>VLOOKUP(A34,'Ranking Sheet '!$A$13:$F$99,2,0)</f>
        <v>BON</v>
      </c>
      <c r="C34" s="64" t="str">
        <f>VLOOKUP(A34,'Ranking Sheet '!$A$13:$F$99,3,0)</f>
        <v>Bonneville PIT Detection</v>
      </c>
      <c r="D34" s="123">
        <f>VLOOKUP(A34,'Ranking Sheet '!$A$13:$H$53,8,0)</f>
        <v>300</v>
      </c>
      <c r="E34" s="65">
        <f t="shared" si="0"/>
        <v>44392</v>
      </c>
      <c r="F34" s="66">
        <f>VLOOKUP(A34,'Ranking Sheet '!A35:V75,22,0)</f>
        <v>4.666666666666667</v>
      </c>
      <c r="H34" s="34"/>
      <c r="I34" s="34"/>
      <c r="J34" s="36"/>
      <c r="K34" s="30"/>
      <c r="L34" s="30"/>
      <c r="M34" s="30"/>
      <c r="N34" s="30"/>
      <c r="O34" s="30"/>
    </row>
    <row r="35" spans="1:15" x14ac:dyDescent="0.2">
      <c r="A35" s="72">
        <v>31</v>
      </c>
      <c r="B35" s="63" t="str">
        <f>VLOOKUP(A35,'Ranking Sheet '!$A$13:$F$99,2,0)</f>
        <v>SYS</v>
      </c>
      <c r="C35" s="64" t="str">
        <f>VLOOKUP(A35,'Ranking Sheet '!$A$13:$F$99,3,0)</f>
        <v>Snake River Adult Sockeye Passage Initiatives</v>
      </c>
      <c r="D35" s="123">
        <f>VLOOKUP(A35,'Ranking Sheet '!$A$13:$H$53,8,0)</f>
        <v>275</v>
      </c>
      <c r="E35" s="65">
        <f t="shared" si="0"/>
        <v>44667</v>
      </c>
      <c r="F35" s="66" t="e">
        <f>VLOOKUP(A35,'Ranking Sheet '!A36:V76,22,0)</f>
        <v>#N/A</v>
      </c>
      <c r="H35" s="34"/>
      <c r="I35" s="34"/>
      <c r="J35" s="36"/>
      <c r="K35" s="30"/>
      <c r="L35" s="30"/>
      <c r="M35" s="30"/>
      <c r="N35" s="30"/>
      <c r="O35" s="30"/>
    </row>
    <row r="36" spans="1:15" x14ac:dyDescent="0.2">
      <c r="A36" s="72">
        <v>32</v>
      </c>
      <c r="B36" s="63" t="str">
        <f>VLOOKUP(A36,'Ranking Sheet '!$A$13:$F$99,2,0)</f>
        <v>SYS</v>
      </c>
      <c r="C36" s="64" t="str">
        <f>VLOOKUP(A36,'Ranking Sheet '!$A$13:$F$99,3,0)</f>
        <v>Inland Avian Predation</v>
      </c>
      <c r="D36" s="123">
        <f>VLOOKUP(A36,'Ranking Sheet '!$A$13:$H$53,8,0)</f>
        <v>110</v>
      </c>
      <c r="E36" s="65">
        <f t="shared" si="0"/>
        <v>44777</v>
      </c>
      <c r="F36" s="66" t="e">
        <f>VLOOKUP(A36,'Ranking Sheet '!A37:V77,22,0)</f>
        <v>#N/A</v>
      </c>
      <c r="H36" s="34"/>
      <c r="I36" s="34"/>
      <c r="J36" s="36"/>
      <c r="K36" s="30"/>
      <c r="L36" s="30"/>
      <c r="M36" s="30"/>
      <c r="N36" s="30"/>
      <c r="O36" s="30"/>
    </row>
    <row r="37" spans="1:15" x14ac:dyDescent="0.2">
      <c r="A37" s="72">
        <v>9</v>
      </c>
      <c r="B37" s="63" t="str">
        <f>VLOOKUP(A37,'Ranking Sheet '!$A$13:$F$99,2,0)</f>
        <v>SYS</v>
      </c>
      <c r="C37" s="64" t="str">
        <f>VLOOKUP(A37,'Ranking Sheet '!$A$13:$F$99,3,0)</f>
        <v>Avian Island PIT Detection</v>
      </c>
      <c r="D37" s="123">
        <f>VLOOKUP(A37,'Ranking Sheet '!$A$13:$H$53,8,0)</f>
        <v>270</v>
      </c>
      <c r="E37" s="65">
        <f t="shared" si="0"/>
        <v>45047</v>
      </c>
      <c r="F37" s="66" t="e">
        <f>VLOOKUP(A37,'Ranking Sheet '!A38:V78,22,0)</f>
        <v>#N/A</v>
      </c>
      <c r="H37" s="34"/>
      <c r="I37" s="34"/>
      <c r="J37" s="36"/>
      <c r="K37" s="30"/>
      <c r="L37" s="30"/>
      <c r="M37" s="30"/>
      <c r="N37" s="30"/>
      <c r="O37" s="30"/>
    </row>
    <row r="38" spans="1:15" ht="25.5" x14ac:dyDescent="0.2">
      <c r="A38" s="72">
        <v>12</v>
      </c>
      <c r="B38" s="63" t="str">
        <f>VLOOKUP(A38,'Ranking Sheet '!$A$13:$F$99,2,0)</f>
        <v>BON/JDA/TDA</v>
      </c>
      <c r="C38" s="64" t="str">
        <f>VLOOKUP(A38,'Ranking Sheet '!$A$13:$F$99,3,0)</f>
        <v>Reservoir Temperature Monitoring at Lower Columbia River Dams</v>
      </c>
      <c r="D38" s="123">
        <f>VLOOKUP(A38,'Ranking Sheet '!$A$13:$H$53,8,0)</f>
        <v>50</v>
      </c>
      <c r="E38" s="65">
        <f t="shared" si="0"/>
        <v>45097</v>
      </c>
      <c r="F38" s="66" t="e">
        <f>VLOOKUP(A38,'Ranking Sheet '!A39:V79,22,0)</f>
        <v>#N/A</v>
      </c>
      <c r="H38" s="34"/>
      <c r="I38" s="34"/>
      <c r="J38" s="36"/>
      <c r="K38" s="30"/>
      <c r="L38" s="30"/>
      <c r="M38" s="30"/>
      <c r="N38" s="30"/>
      <c r="O38" s="30"/>
    </row>
    <row r="39" spans="1:15" ht="25.5" x14ac:dyDescent="0.2">
      <c r="A39" s="72">
        <v>14</v>
      </c>
      <c r="B39" s="63" t="str">
        <f>VLOOKUP(A39,'Ranking Sheet '!$A$13:$F$99,2,0)</f>
        <v>MCN</v>
      </c>
      <c r="C39" s="64" t="str">
        <f>VLOOKUP(A39,'Ranking Sheet '!$A$13:$F$99,3,0)</f>
        <v>McNary Avian Deterent Deficiency Correction and Avian Wire Design Feasibility Report</v>
      </c>
      <c r="D39" s="123">
        <f>VLOOKUP(A39,'Ranking Sheet '!$A$13:$H$53,8,0)</f>
        <v>100</v>
      </c>
      <c r="E39" s="65">
        <f t="shared" si="0"/>
        <v>45197</v>
      </c>
      <c r="F39" s="66" t="e">
        <f>VLOOKUP(A39,'Ranking Sheet '!A40:V80,22,0)</f>
        <v>#N/A</v>
      </c>
      <c r="H39" s="34"/>
      <c r="I39" s="34"/>
      <c r="J39" s="36"/>
      <c r="K39" s="30"/>
      <c r="L39" s="30"/>
      <c r="M39" s="30"/>
      <c r="N39" s="30"/>
      <c r="O39" s="30"/>
    </row>
    <row r="40" spans="1:15" ht="25.5" x14ac:dyDescent="0.2">
      <c r="A40" s="72">
        <v>39</v>
      </c>
      <c r="B40" s="63" t="str">
        <f>VLOOKUP(A40,'Ranking Sheet '!$A$13:$F$99,2,0)</f>
        <v>TDA</v>
      </c>
      <c r="C40" s="64" t="str">
        <f>VLOOKUP(A40,'Ranking Sheet '!$A$13:$F$99,3,0)</f>
        <v>The Dalles Sluiceway PIT Detection Feasibility Evaluation (Placeholder)</v>
      </c>
      <c r="D40" s="123">
        <f>VLOOKUP(A40,'Ranking Sheet '!$A$13:$H$53,8,0)</f>
        <v>0</v>
      </c>
      <c r="E40" s="65">
        <f t="shared" si="0"/>
        <v>45197</v>
      </c>
      <c r="F40" s="66" t="e">
        <f>VLOOKUP(A40,'Ranking Sheet '!A41:V81,22,0)</f>
        <v>#N/A</v>
      </c>
      <c r="H40" s="34"/>
      <c r="I40" s="34"/>
      <c r="J40" s="36"/>
      <c r="K40" s="30"/>
      <c r="L40" s="30"/>
      <c r="M40" s="30"/>
      <c r="N40" s="30"/>
      <c r="O40" s="30"/>
    </row>
    <row r="41" spans="1:15" x14ac:dyDescent="0.2">
      <c r="A41" s="72">
        <v>41</v>
      </c>
      <c r="B41" s="63" t="str">
        <f>VLOOKUP(A41,'Ranking Sheet '!$A$13:$F$99,2,0)</f>
        <v>SYS</v>
      </c>
      <c r="C41" s="64" t="str">
        <f>VLOOKUP(A41,'Ranking Sheet '!$A$13:$F$99,3,0)</f>
        <v>Insert title (Placeholder)</v>
      </c>
      <c r="D41" s="123">
        <f>VLOOKUP(A41,'Ranking Sheet '!$A$13:$H$53,8,0)</f>
        <v>0</v>
      </c>
      <c r="E41" s="65">
        <f t="shared" si="0"/>
        <v>45197</v>
      </c>
      <c r="F41" s="66" t="e">
        <f>VLOOKUP(A41,'Ranking Sheet '!A42:V82,22,0)</f>
        <v>#N/A</v>
      </c>
      <c r="H41" s="34"/>
      <c r="I41" s="34"/>
      <c r="J41" s="36"/>
      <c r="K41" s="30"/>
      <c r="L41" s="30"/>
      <c r="M41" s="30"/>
      <c r="N41" s="30"/>
      <c r="O41" s="30"/>
    </row>
    <row r="42" spans="1:15" x14ac:dyDescent="0.2">
      <c r="A42" s="72">
        <v>15</v>
      </c>
      <c r="B42" s="63" t="str">
        <f>VLOOKUP(A42,'Ranking Sheet '!$A$13:$F$99,2,0)</f>
        <v>MCN</v>
      </c>
      <c r="C42" s="64" t="str">
        <f>VLOOKUP(A42,'Ranking Sheet '!$A$13:$F$99,3,0)</f>
        <v>McNary Top Spill Weir (TSW) Permanence</v>
      </c>
      <c r="D42" s="123">
        <f>VLOOKUP(A42,'Ranking Sheet '!$A$13:$H$53,8,0)</f>
        <v>100</v>
      </c>
      <c r="E42" s="65">
        <f t="shared" si="0"/>
        <v>45297</v>
      </c>
      <c r="F42" s="66" t="e">
        <f>VLOOKUP(A42,'Ranking Sheet '!A43:V83,22,0)</f>
        <v>#N/A</v>
      </c>
      <c r="H42" s="30"/>
      <c r="I42" s="34"/>
      <c r="J42" s="30"/>
      <c r="K42" s="30"/>
      <c r="L42" s="30"/>
      <c r="M42" s="30"/>
      <c r="N42" s="30"/>
      <c r="O42" s="30"/>
    </row>
    <row r="43" spans="1:15" x14ac:dyDescent="0.2">
      <c r="A43" s="72">
        <v>11</v>
      </c>
      <c r="B43" s="63" t="str">
        <f>VLOOKUP(A43,'Ranking Sheet '!$A$13:$F$99,2,0)</f>
        <v>JDA</v>
      </c>
      <c r="C43" s="64" t="str">
        <f>VLOOKUP(A43,'Ranking Sheet '!$A$13:$F$99,3,0)</f>
        <v>John Day Mitigation</v>
      </c>
      <c r="D43" s="123">
        <f>VLOOKUP(A43,'Ranking Sheet '!$A$13:$H$53,8,0)</f>
        <v>415</v>
      </c>
      <c r="E43" s="65">
        <f t="shared" si="0"/>
        <v>45712</v>
      </c>
      <c r="F43" s="66" t="e">
        <f>VLOOKUP(A43,'Ranking Sheet '!A44:V84,22,0)</f>
        <v>#N/A</v>
      </c>
    </row>
    <row r="44" spans="1:15" x14ac:dyDescent="0.2">
      <c r="A44" s="72">
        <v>50</v>
      </c>
      <c r="B44" s="63" t="str">
        <f>VLOOKUP(A44,'Ranking Sheet '!$A$13:$F$99,2,0)</f>
        <v>LGO</v>
      </c>
      <c r="C44" s="64" t="str">
        <f>VLOOKUP(A44,'Ranking Sheet '!$A$13:$F$99,3,0)</f>
        <v>Little Goose Adult Ladder PIT Feasibility</v>
      </c>
      <c r="D44" s="123">
        <f>VLOOKUP(A44,'Ranking Sheet '!$A$13:$H$53,8,0)</f>
        <v>0</v>
      </c>
      <c r="E44" s="65">
        <f t="shared" si="0"/>
        <v>45712</v>
      </c>
      <c r="F44" s="66">
        <f>VLOOKUP(A44,'Ranking Sheet '!A45:V85,22,0)</f>
        <v>4.666666666666667</v>
      </c>
    </row>
    <row r="45" spans="1:15" x14ac:dyDescent="0.2">
      <c r="A45" s="72">
        <v>51</v>
      </c>
      <c r="B45" s="63" t="str">
        <f>VLOOKUP(A45,'Ranking Sheet '!$A$13:$F$99,2,0)</f>
        <v>MCN</v>
      </c>
      <c r="C45" s="64" t="str">
        <f>VLOOKUP(A45,'Ranking Sheet '!$A$13:$F$99,3,0)</f>
        <v>McNary Steelhead Overshoot</v>
      </c>
      <c r="D45" s="123">
        <f>VLOOKUP(A45,'Ranking Sheet '!$A$13:$H$53,8,0)</f>
        <v>375</v>
      </c>
      <c r="E45" s="65">
        <f t="shared" ref="E45" si="1">E44+D45</f>
        <v>46087</v>
      </c>
      <c r="F45" s="66">
        <f>VLOOKUP(A45,'Ranking Sheet '!A46:V86,22,0)</f>
        <v>4.375</v>
      </c>
    </row>
    <row r="46" spans="1:15" ht="25.5" x14ac:dyDescent="0.2">
      <c r="A46" s="72">
        <v>52</v>
      </c>
      <c r="B46" s="63" t="str">
        <f>VLOOKUP(A46,'Ranking Sheet '!$A$13:$F$99,2,0)</f>
        <v>LGR</v>
      </c>
      <c r="C46" s="64" t="str">
        <f>VLOOKUP(A46,'Ranking Sheet '!$A$13:$F$99,3,0)</f>
        <v>Lower Granite and Little Goose Deep Spill vs. RSW summer subyearlings</v>
      </c>
      <c r="D46" s="123">
        <f>VLOOKUP(A46,'Ranking Sheet '!$A$13:$H$53,8,0)</f>
        <v>0</v>
      </c>
      <c r="E46" s="65">
        <f t="shared" ref="E46:E50" si="2">E45+D46</f>
        <v>46087</v>
      </c>
      <c r="F46" s="66">
        <f>VLOOKUP(A46,'Ranking Sheet '!A47:V87,22,0)</f>
        <v>4.5</v>
      </c>
    </row>
    <row r="47" spans="1:15" x14ac:dyDescent="0.2">
      <c r="A47" s="72">
        <v>53</v>
      </c>
      <c r="B47" s="63" t="str">
        <f>VLOOKUP(A47,'Ranking Sheet '!$A$13:$F$99,2,0)</f>
        <v>MNA</v>
      </c>
      <c r="C47" s="64" t="str">
        <f>VLOOKUP(A47,'Ranking Sheet '!$A$13:$F$99,3,0)</f>
        <v>McNary Outfall Pipe Deficiency Correction</v>
      </c>
      <c r="D47" s="123">
        <f>VLOOKUP(A47,'Ranking Sheet '!$A$13:$H$53,8,0)</f>
        <v>465</v>
      </c>
      <c r="E47" s="65">
        <f t="shared" si="2"/>
        <v>46552</v>
      </c>
      <c r="F47" s="66" t="e">
        <f>VLOOKUP(A47,'Ranking Sheet '!A48:V88,22,0)</f>
        <v>#DIV/0!</v>
      </c>
    </row>
    <row r="48" spans="1:15" x14ac:dyDescent="0.2">
      <c r="A48" s="72">
        <v>54</v>
      </c>
      <c r="B48" s="63" t="str">
        <f>VLOOKUP(A48,'Ranking Sheet '!$A$13:$F$99,2,0)</f>
        <v>JDA</v>
      </c>
      <c r="C48" s="64" t="str">
        <f>VLOOKUP(A48,'Ranking Sheet '!$A$13:$F$99,3,0)</f>
        <v>John Day PIT</v>
      </c>
      <c r="D48" s="123">
        <f>VLOOKUP(A48,'Ranking Sheet '!$A$13:$H$53,8,0)</f>
        <v>14</v>
      </c>
      <c r="E48" s="65">
        <f t="shared" si="2"/>
        <v>46566</v>
      </c>
      <c r="F48" s="66" t="e">
        <f>VLOOKUP(A48,'Ranking Sheet '!A49:V89,22,0)</f>
        <v>#DIV/0!</v>
      </c>
    </row>
    <row r="49" spans="1:6" x14ac:dyDescent="0.2">
      <c r="A49" s="72">
        <v>55</v>
      </c>
      <c r="B49" s="63" t="str">
        <f>VLOOKUP(A49,'Ranking Sheet '!$A$13:$F$99,2,0)</f>
        <v>JDA</v>
      </c>
      <c r="C49" s="64" t="str">
        <f>VLOOKUP(A49,'Ranking Sheet '!$A$13:$F$99,3,0)</f>
        <v>John Day Avian Wires</v>
      </c>
      <c r="D49" s="123">
        <f>VLOOKUP(A49,'Ranking Sheet '!$A$13:$H$53,8,0)</f>
        <v>10</v>
      </c>
      <c r="E49" s="65">
        <f t="shared" si="2"/>
        <v>46576</v>
      </c>
      <c r="F49" s="66" t="e">
        <f>VLOOKUP(A49,'Ranking Sheet '!A50:V90,22,0)</f>
        <v>#DIV/0!</v>
      </c>
    </row>
    <row r="50" spans="1:6" x14ac:dyDescent="0.2">
      <c r="A50" s="72">
        <v>56</v>
      </c>
      <c r="B50" s="63" t="str">
        <f>VLOOKUP(A50,'Ranking Sheet '!$A$13:$F$99,2,0)</f>
        <v>SYS</v>
      </c>
      <c r="C50" s="64" t="str">
        <f>VLOOKUP(A50,'Ranking Sheet '!$A$13:$F$99,3,0)</f>
        <v>Sheepy Island (CATE - Constructed Islands)</v>
      </c>
      <c r="D50" s="123">
        <f>VLOOKUP(A50,'Ranking Sheet '!$A$13:$H$53,8,0)</f>
        <v>50</v>
      </c>
      <c r="E50" s="65">
        <f t="shared" si="2"/>
        <v>46626</v>
      </c>
      <c r="F50" s="66" t="e">
        <f>VLOOKUP(A50,'Ranking Sheet '!A51:V91,22,0)</f>
        <v>#DIV/0!</v>
      </c>
    </row>
    <row r="51" spans="1:6" x14ac:dyDescent="0.2">
      <c r="A51" s="72">
        <v>57</v>
      </c>
      <c r="B51" s="63" t="str">
        <f>VLOOKUP(A51,'Ranking Sheet '!$A$13:$F$99,2,0)</f>
        <v>LGO</v>
      </c>
      <c r="C51" s="64" t="str">
        <f>VLOOKUP(A51,'Ranking Sheet '!$A$13:$F$99,3,0)</f>
        <v>Little Goose Spillway Weir</v>
      </c>
      <c r="D51" s="123">
        <f>VLOOKUP(A51,'Ranking Sheet '!$A$13:$H$53,8,0)</f>
        <v>12</v>
      </c>
      <c r="E51" s="65">
        <f t="shared" ref="E51:E52" si="3">E50+D51</f>
        <v>46638</v>
      </c>
      <c r="F51" s="66" t="e">
        <f>VLOOKUP(A51,'Ranking Sheet '!A52:V92,22,0)</f>
        <v>#DIV/0!</v>
      </c>
    </row>
    <row r="52" spans="1:6" x14ac:dyDescent="0.2">
      <c r="A52" s="72">
        <v>58</v>
      </c>
      <c r="B52" s="63" t="str">
        <f>VLOOKUP(A52,'Ranking Sheet '!$A$13:$F$99,2,0)</f>
        <v>LGR</v>
      </c>
      <c r="C52" s="64" t="str">
        <f>VLOOKUP(A52,'Ranking Sheet '!$A$13:$F$99,3,0)</f>
        <v xml:space="preserve">Lower Granite JBS Upgrade - Post Construction </v>
      </c>
      <c r="D52" s="123">
        <f>VLOOKUP(A52,'Ranking Sheet '!$A$13:$H$53,8,0)</f>
        <v>60</v>
      </c>
      <c r="E52" s="65">
        <f t="shared" si="3"/>
        <v>46698</v>
      </c>
      <c r="F52" s="66" t="e">
        <f>VLOOKUP(A52,'Ranking Sheet '!A53:V93,22,0)</f>
        <v>#DIV/0!</v>
      </c>
    </row>
  </sheetData>
  <sortState ref="A13:G58">
    <sortCondition descending="1" ref="F13:F58"/>
  </sortState>
  <mergeCells count="1">
    <mergeCell ref="B7:E7"/>
  </mergeCells>
  <pageMargins left="0" right="0" top="0.5" bottom="0.5" header="0.3" footer="0.3"/>
  <pageSetup paperSize="17" scale="11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Ranking Sheet </vt:lpstr>
      <vt:lpstr>Ranked Order</vt:lpstr>
      <vt:lpstr>'Ranked Order'!Print_Titles</vt:lpstr>
      <vt:lpstr>'Ranking Sheet '!Print_Titles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G4PMMRRC</dc:creator>
  <cp:lastModifiedBy>Ian Chane</cp:lastModifiedBy>
  <cp:lastPrinted>2018-12-20T15:23:51Z</cp:lastPrinted>
  <dcterms:created xsi:type="dcterms:W3CDTF">2010-12-09T16:31:56Z</dcterms:created>
  <dcterms:modified xsi:type="dcterms:W3CDTF">2019-04-17T15:13:41Z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